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tables/table3.xml" ContentType="application/vnd.openxmlformats-officedocument.spreadsheetml.table+xml"/>
  <Override PartName="/xl/pivotTables/pivotTable1.xml" ContentType="application/vnd.openxmlformats-officedocument.spreadsheetml.pivotTable+xml"/>
  <Override PartName="/xl/tables/table4.xml" ContentType="application/vnd.openxmlformats-officedocument.spreadsheetml.table+xml"/>
  <Override PartName="/xl/tables/table5.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7.xml" ContentType="application/vnd.openxmlformats-officedocument.spreadsheetml.pivotTable+xml"/>
  <Override PartName="/xl/tables/table6.xml" ContentType="application/vnd.openxmlformats-officedocument.spreadsheetml.table+xml"/>
  <Override PartName="/xl/pivotTables/pivotTable8.xml" ContentType="application/vnd.openxmlformats-officedocument.spreadsheetml.pivotTable+xml"/>
  <Override PartName="/xl/drawings/drawing6.xml" ContentType="application/vnd.openxmlformats-officedocument.drawing+xml"/>
  <Override PartName="/xl/slicers/slicer3.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slicers/slicer4.xml" ContentType="application/vnd.ms-excel.slicer+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tables/table7.xml" ContentType="application/vnd.openxmlformats-officedocument.spreadsheetml.table+xml"/>
  <Override PartName="/xl/slicers/slicer5.xml" ContentType="application/vnd.ms-excel.slicer+xml"/>
  <Override PartName="/xl/pivotTables/pivotTable9.xml" ContentType="application/vnd.openxmlformats-officedocument.spreadsheetml.pivotTable+xml"/>
  <Override PartName="/xl/tables/table8.xml" ContentType="application/vnd.openxmlformats-officedocument.spreadsheetml.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drawings/drawing10.xml" ContentType="application/vnd.openxmlformats-officedocument.drawing+xml"/>
  <Override PartName="/xl/tables/table9.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1.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12.xml" ContentType="application/vnd.openxmlformats-officedocument.drawing+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mc:AlternateContent xmlns:mc="http://schemas.openxmlformats.org/markup-compatibility/2006">
    <mc:Choice Requires="x15">
      <x15ac:absPath xmlns:x15ac="http://schemas.microsoft.com/office/spreadsheetml/2010/11/ac" url="C:\Users\Signeb.Daugbjerg\Desktop\IMPACT\Tool kit\"/>
    </mc:Choice>
  </mc:AlternateContent>
  <xr:revisionPtr revIDLastSave="0" documentId="13_ncr:1_{74B5758B-F129-4AE5-B43D-8023CC8A8223}" xr6:coauthVersionLast="46" xr6:coauthVersionMax="46" xr10:uidLastSave="{00000000-0000-0000-0000-000000000000}"/>
  <bookViews>
    <workbookView xWindow="-120" yWindow="-120" windowWidth="29040" windowHeight="15840" tabRatio="936" xr2:uid="{00000000-000D-0000-FFFF-FFFF00000000}"/>
  </bookViews>
  <sheets>
    <sheet name="Toolkit manual" sheetId="1" r:id="rId1"/>
    <sheet name="Reserve modified" sheetId="18" state="hidden" r:id="rId2"/>
    <sheet name="Core section Data-Entry" sheetId="31" r:id="rId3"/>
    <sheet name="Specific Section Data-Entry" sheetId="33" r:id="rId4"/>
    <sheet name="Sheet7" sheetId="39" state="hidden" r:id="rId5"/>
    <sheet name="Sheet5" sheetId="38" state="hidden" r:id="rId6"/>
    <sheet name="Main Data" sheetId="4" state="hidden" r:id="rId7"/>
    <sheet name="Modified main pivot" sheetId="22" state="hidden" r:id="rId8"/>
    <sheet name="Specific Data entry" sheetId="28" state="hidden" r:id="rId9"/>
    <sheet name="Core section Data Entry" sheetId="27" state="hidden" r:id="rId10"/>
    <sheet name="Dashboard" sheetId="7" state="hidden" r:id="rId11"/>
    <sheet name="Color code" sheetId="8" state="hidden" r:id="rId12"/>
    <sheet name="Sheet2" sheetId="30" state="hidden" r:id="rId13"/>
    <sheet name="Main Dashboard" sheetId="29" state="hidden" r:id="rId14"/>
    <sheet name="Main Dashboard 2" sheetId="34" r:id="rId15"/>
    <sheet name="Chart elements selection" sheetId="5" state="hidden" r:id="rId16"/>
    <sheet name="Core sedcdction" sheetId="32" state="hidden" r:id="rId17"/>
    <sheet name="Sheet8" sheetId="40" state="hidden" r:id="rId18"/>
    <sheet name="Sheet9" sheetId="41" state="hidden" r:id="rId19"/>
    <sheet name="Sheet1" sheetId="35" state="hidden" r:id="rId20"/>
    <sheet name="trialpivot" sheetId="43" state="hidden" r:id="rId21"/>
    <sheet name="trialaverage" sheetId="42" state="hidden" r:id="rId22"/>
    <sheet name="Sources" sheetId="2" r:id="rId23"/>
    <sheet name="Pivot Control" sheetId="12" state="hidden" r:id="rId24"/>
    <sheet name="General" sheetId="13" state="hidden" r:id="rId25"/>
    <sheet name="Specific" sheetId="14" state="hidden" r:id="rId26"/>
  </sheets>
  <definedNames>
    <definedName name="_xlnm._FilterDatabase" localSheetId="10" hidden="1">Dashboard!$AC$3</definedName>
    <definedName name="_xlnm._FilterDatabase" localSheetId="6" hidden="1">'Main Data'!$F:$F</definedName>
    <definedName name="_xlnm._FilterDatabase" localSheetId="1" hidden="1">'Reserve modified'!$1:$106</definedName>
    <definedName name="_xlcn.WorksheetConnection_CopyofFinaltoolkitcopy.xlsxTable11" hidden="1">Table1[]</definedName>
    <definedName name="_xlcn.WorksheetConnection_MainDataA1F1061" hidden="1">'Main Data'!$A$1:$F$106</definedName>
    <definedName name="_xlcn.WorksheetConnection_ModifiedmainpivotA3B401" hidden="1">'Modified main pivot'!$A$3:$B$40</definedName>
    <definedName name="Average">'Main Dashboard 2'!$L$52</definedName>
    <definedName name="_xlnm.Criteria" localSheetId="1">'Reserve modified'!$C$2</definedName>
    <definedName name="gOOD">'Main Dashboard 2'!$N$65</definedName>
    <definedName name="Low">'Main Dashboard 2'!$L$57</definedName>
    <definedName name="PER">Table1[[#All],[Performance Dimension]]</definedName>
    <definedName name="Pictures">INDIRECT('Main Dashboard 2'!#REF!)</definedName>
    <definedName name="Slicer_Area">#N/A</definedName>
    <definedName name="Slicer_Area1">#N/A</definedName>
    <definedName name="Slicer_Area13">#N/A</definedName>
    <definedName name="Slicer_Area2">#N/A</definedName>
    <definedName name="Slicer_Domain_of_perforamance">#N/A</definedName>
    <definedName name="Slicer_Domain_of_perforamance1">#N/A</definedName>
    <definedName name="Slicer_Domain_of_perforamance2">#N/A</definedName>
    <definedName name="Slicer_Domain15">#N/A</definedName>
    <definedName name="Slicer_PER_DIM">#N/A</definedName>
    <definedName name="Slicer_PER_DIM10">#N/A</definedName>
    <definedName name="Slicer_PER_DIM14">#N/A</definedName>
    <definedName name="Slicer_Performance_Dimension">#N/A</definedName>
    <definedName name="Slicer_Performance_Dimension1">#N/A</definedName>
    <definedName name="Slicer_Performance16">#N/A</definedName>
  </definedNames>
  <calcPr calcId="191029"/>
  <customWorkbookViews>
    <customWorkbookView name="new" guid="{F9FABFE5-98B9-483E-8A84-5FB6DC25671D}" maximized="1" yWindow="30" windowWidth="1365" windowHeight="738" activeSheetId="7" showFormulaBar="0"/>
  </customWorkbookViews>
  <pivotCaches>
    <pivotCache cacheId="0" r:id="rId27"/>
    <pivotCache cacheId="1" r:id="rId28"/>
    <pivotCache cacheId="2" r:id="rId29"/>
    <pivotCache cacheId="3" r:id="rId30"/>
    <pivotCache cacheId="4" r:id="rId31"/>
    <pivotCache cacheId="5" r:id="rId32"/>
    <pivotCache cacheId="6" r:id="rId33"/>
  </pivotCaches>
  <extLst>
    <ext xmlns:x14="http://schemas.microsoft.com/office/spreadsheetml/2009/9/main" uri="{BBE1A952-AA13-448e-AADC-164F8A28A991}">
      <x14:slicerCaches>
        <x14:slicerCache r:id="rId34"/>
        <x14:slicerCache r:id="rId35"/>
        <x14:slicerCache r:id="rId36"/>
        <x14:slicerCache r:id="rId37"/>
        <x14:slicerCache r:id="rId38"/>
      </x14:slicerCaches>
    </ex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9"/>
        <x14:slicerCache r:id="rId40"/>
        <x14:slicerCache r:id="rId41"/>
        <x14:slicerCache r:id="rId42"/>
      </x15:slicerCaches>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9" i="34" l="1"/>
  <c r="C68" i="34"/>
  <c r="C67" i="34"/>
  <c r="C66" i="34"/>
  <c r="C65" i="34"/>
  <c r="C64" i="34"/>
  <c r="R48" i="34"/>
  <c r="O48" i="34"/>
  <c r="L48" i="34"/>
  <c r="D67" i="34" s="1"/>
  <c r="I48" i="34"/>
  <c r="F48" i="34"/>
  <c r="C48" i="34"/>
  <c r="L72" i="32"/>
  <c r="L71" i="32"/>
  <c r="L69" i="32"/>
  <c r="L67" i="32"/>
  <c r="L65" i="32"/>
  <c r="L64" i="32"/>
  <c r="L63" i="32"/>
  <c r="L61" i="32"/>
  <c r="L58" i="32"/>
  <c r="L57" i="32"/>
  <c r="L55" i="32"/>
  <c r="L54" i="32"/>
  <c r="L53" i="32"/>
  <c r="L51" i="32"/>
  <c r="L50" i="32"/>
  <c r="L49" i="32"/>
  <c r="L47" i="32"/>
  <c r="L46" i="32"/>
  <c r="L45" i="32"/>
  <c r="L43" i="32"/>
  <c r="L42" i="32"/>
  <c r="L41" i="32"/>
  <c r="L40" i="32"/>
  <c r="L39" i="32"/>
  <c r="L38" i="32"/>
  <c r="L37" i="32"/>
  <c r="L36" i="32"/>
  <c r="L34" i="32"/>
  <c r="L33" i="32"/>
  <c r="G33" i="32"/>
  <c r="G32" i="32"/>
  <c r="L31" i="32"/>
  <c r="L30" i="32"/>
  <c r="G30" i="32"/>
  <c r="L29" i="32"/>
  <c r="L28" i="32"/>
  <c r="G28" i="32"/>
  <c r="L27" i="32"/>
  <c r="G27" i="32"/>
  <c r="L26" i="32"/>
  <c r="G26" i="32"/>
  <c r="L25" i="32"/>
  <c r="L23" i="32"/>
  <c r="L21" i="32"/>
  <c r="L20" i="32"/>
  <c r="G20" i="32"/>
  <c r="L19" i="32"/>
  <c r="G19" i="32"/>
  <c r="L17" i="32"/>
  <c r="G17" i="32"/>
  <c r="L16" i="32"/>
  <c r="G15" i="32"/>
  <c r="L14" i="32"/>
  <c r="G13" i="32"/>
  <c r="L12" i="32"/>
  <c r="L11" i="32"/>
  <c r="L9" i="32"/>
  <c r="L8" i="32"/>
  <c r="G7" i="32"/>
  <c r="L6" i="32"/>
  <c r="G6" i="32"/>
  <c r="G5" i="32"/>
  <c r="L4" i="32"/>
  <c r="L3" i="32"/>
  <c r="G3" i="32"/>
  <c r="F105" i="30"/>
  <c r="F104" i="30"/>
  <c r="F102" i="30"/>
  <c r="F100" i="30"/>
  <c r="F98" i="30"/>
  <c r="F97" i="30"/>
  <c r="F96" i="30"/>
  <c r="F94" i="30"/>
  <c r="F91" i="30"/>
  <c r="F90" i="30"/>
  <c r="F88" i="30"/>
  <c r="F87" i="30"/>
  <c r="F86" i="30"/>
  <c r="F84" i="30"/>
  <c r="F83" i="30"/>
  <c r="F82" i="30"/>
  <c r="F80" i="30"/>
  <c r="F79" i="30"/>
  <c r="F78" i="30"/>
  <c r="F76" i="30"/>
  <c r="F75" i="30"/>
  <c r="F74" i="30"/>
  <c r="F73" i="30"/>
  <c r="F72" i="30"/>
  <c r="F71" i="30"/>
  <c r="F70" i="30"/>
  <c r="F69" i="30"/>
  <c r="F67" i="30"/>
  <c r="F66" i="30"/>
  <c r="F64" i="30"/>
  <c r="F63" i="30"/>
  <c r="F62" i="30"/>
  <c r="F61" i="30"/>
  <c r="F60" i="30"/>
  <c r="F59" i="30"/>
  <c r="F58" i="30"/>
  <c r="F56" i="30"/>
  <c r="F54" i="30"/>
  <c r="F53" i="30"/>
  <c r="F52" i="30"/>
  <c r="F50" i="30"/>
  <c r="F49" i="30"/>
  <c r="F47" i="30"/>
  <c r="F45" i="30"/>
  <c r="F44" i="30"/>
  <c r="F42" i="30"/>
  <c r="F41" i="30"/>
  <c r="F39" i="30"/>
  <c r="F37" i="30"/>
  <c r="F36" i="30"/>
  <c r="F33" i="30"/>
  <c r="F32" i="30"/>
  <c r="F30" i="30"/>
  <c r="F28" i="30"/>
  <c r="F27" i="30"/>
  <c r="F26" i="30"/>
  <c r="F24" i="30"/>
  <c r="F22" i="30"/>
  <c r="F20" i="30"/>
  <c r="F19" i="30"/>
  <c r="F17" i="30"/>
  <c r="F15" i="30"/>
  <c r="F13" i="30"/>
  <c r="F7" i="30"/>
  <c r="F6" i="30"/>
  <c r="F5" i="30"/>
  <c r="F3" i="30"/>
  <c r="F2" i="30"/>
  <c r="E31" i="8"/>
  <c r="G31" i="8" s="1"/>
  <c r="E30" i="8"/>
  <c r="E28" i="8"/>
  <c r="G28" i="8" s="1"/>
  <c r="E27" i="8"/>
  <c r="G25" i="8"/>
  <c r="E25" i="8"/>
  <c r="E24" i="8"/>
  <c r="M7" i="8"/>
  <c r="M8" i="8" s="1"/>
  <c r="F106" i="4"/>
  <c r="D106" i="42" s="1"/>
  <c r="F105" i="4"/>
  <c r="D105" i="42" s="1"/>
  <c r="M27" i="42" s="1"/>
  <c r="O27" i="42" s="1"/>
  <c r="P27" i="42" s="1"/>
  <c r="F103" i="4"/>
  <c r="D103" i="42" s="1"/>
  <c r="F101" i="4"/>
  <c r="D101" i="42" s="1"/>
  <c r="F100" i="4"/>
  <c r="D100" i="42" s="1"/>
  <c r="F99" i="4"/>
  <c r="D99" i="42" s="1"/>
  <c r="M24" i="42" s="1"/>
  <c r="O24" i="42" s="1"/>
  <c r="P24" i="42" s="1"/>
  <c r="F98" i="4"/>
  <c r="D98" i="42" s="1"/>
  <c r="M23" i="42" s="1"/>
  <c r="O23" i="42" s="1"/>
  <c r="P23" i="42" s="1"/>
  <c r="F97" i="4"/>
  <c r="D97" i="42" s="1"/>
  <c r="M22" i="42" s="1"/>
  <c r="O22" i="42" s="1"/>
  <c r="P22" i="42" s="1"/>
  <c r="F95" i="4"/>
  <c r="D95" i="42" s="1"/>
  <c r="F93" i="4"/>
  <c r="D93" i="42" s="1"/>
  <c r="F92" i="4"/>
  <c r="D92" i="42" s="1"/>
  <c r="F89" i="4"/>
  <c r="D89" i="42" s="1"/>
  <c r="F85" i="4"/>
  <c r="D85" i="42" s="1"/>
  <c r="F81" i="4"/>
  <c r="D81" i="42" s="1"/>
  <c r="F77" i="4"/>
  <c r="D77" i="42" s="1"/>
  <c r="F74" i="4"/>
  <c r="D74" i="42" s="1"/>
  <c r="F73" i="4"/>
  <c r="D73" i="42" s="1"/>
  <c r="F72" i="4"/>
  <c r="D72" i="42" s="1"/>
  <c r="F71" i="4"/>
  <c r="D71" i="42" s="1"/>
  <c r="F70" i="4"/>
  <c r="D70" i="42" s="1"/>
  <c r="F69" i="4"/>
  <c r="D69" i="42" s="1"/>
  <c r="F68" i="4"/>
  <c r="D68" i="42" s="1"/>
  <c r="F67" i="4"/>
  <c r="D67" i="42" s="1"/>
  <c r="F66" i="4"/>
  <c r="D66" i="42" s="1"/>
  <c r="F65" i="4"/>
  <c r="D65" i="42" s="1"/>
  <c r="F64" i="4"/>
  <c r="D64" i="42" s="1"/>
  <c r="F63" i="4"/>
  <c r="D63" i="42" s="1"/>
  <c r="F62" i="4"/>
  <c r="D62" i="42" s="1"/>
  <c r="F57" i="4"/>
  <c r="D57" i="42" s="1"/>
  <c r="F55" i="4"/>
  <c r="D55" i="42" s="1"/>
  <c r="F51" i="4"/>
  <c r="D51" i="42" s="1"/>
  <c r="F48" i="4"/>
  <c r="D48" i="42" s="1"/>
  <c r="F46" i="4"/>
  <c r="D46" i="42" s="1"/>
  <c r="F43" i="4"/>
  <c r="D43" i="42" s="1"/>
  <c r="F40" i="4"/>
  <c r="D40" i="42" s="1"/>
  <c r="F38" i="4"/>
  <c r="D38" i="42" s="1"/>
  <c r="F35" i="4"/>
  <c r="D35" i="42" s="1"/>
  <c r="F34" i="4"/>
  <c r="D34" i="42" s="1"/>
  <c r="F31" i="4"/>
  <c r="D31" i="42" s="1"/>
  <c r="F29" i="4"/>
  <c r="D29" i="42" s="1"/>
  <c r="F25" i="4"/>
  <c r="D25" i="42" s="1"/>
  <c r="F24" i="4"/>
  <c r="D24" i="42" s="1"/>
  <c r="F23" i="4"/>
  <c r="D23" i="42" s="1"/>
  <c r="F22" i="4"/>
  <c r="D22" i="42" s="1"/>
  <c r="F21" i="4"/>
  <c r="D21" i="42" s="1"/>
  <c r="F18" i="4"/>
  <c r="D18" i="42" s="1"/>
  <c r="F16" i="4"/>
  <c r="D16" i="42" s="1"/>
  <c r="F14" i="4"/>
  <c r="D14" i="42" s="1"/>
  <c r="F12" i="4"/>
  <c r="F11" i="4"/>
  <c r="G11" i="4" s="1"/>
  <c r="F10" i="4"/>
  <c r="F9" i="4"/>
  <c r="G9" i="4" s="1"/>
  <c r="F8" i="4"/>
  <c r="F7" i="4"/>
  <c r="D7" i="42" s="1"/>
  <c r="F6" i="4"/>
  <c r="D6" i="42" s="1"/>
  <c r="F5" i="4"/>
  <c r="D5" i="42" s="1"/>
  <c r="F4" i="4"/>
  <c r="D4" i="42" s="1"/>
  <c r="F3" i="4"/>
  <c r="D3" i="42" s="1"/>
  <c r="F2" i="4"/>
  <c r="G2" i="4" s="1"/>
  <c r="F104" i="4"/>
  <c r="D104" i="42" s="1"/>
  <c r="F102" i="4"/>
  <c r="D102" i="42" s="1"/>
  <c r="J79" i="33"/>
  <c r="F96" i="4" s="1"/>
  <c r="D96" i="42" s="1"/>
  <c r="J77" i="33"/>
  <c r="F94" i="4" s="1"/>
  <c r="D94" i="42" s="1"/>
  <c r="J74" i="33"/>
  <c r="F91" i="4" s="1"/>
  <c r="D91" i="42" s="1"/>
  <c r="J73" i="33"/>
  <c r="F90" i="4" s="1"/>
  <c r="D90" i="42" s="1"/>
  <c r="J71" i="33"/>
  <c r="F88" i="4" s="1"/>
  <c r="D88" i="42" s="1"/>
  <c r="J70" i="33"/>
  <c r="F87" i="4" s="1"/>
  <c r="D87" i="42" s="1"/>
  <c r="J69" i="33"/>
  <c r="F86" i="4" s="1"/>
  <c r="D86" i="42" s="1"/>
  <c r="J67" i="33"/>
  <c r="F84" i="4" s="1"/>
  <c r="D84" i="42" s="1"/>
  <c r="J66" i="33"/>
  <c r="F83" i="4" s="1"/>
  <c r="D83" i="42" s="1"/>
  <c r="J65" i="33"/>
  <c r="F82" i="4" s="1"/>
  <c r="D82" i="42" s="1"/>
  <c r="M17" i="42" s="1"/>
  <c r="O17" i="42" s="1"/>
  <c r="P17" i="42" s="1"/>
  <c r="J63" i="33"/>
  <c r="F80" i="4" s="1"/>
  <c r="D80" i="42" s="1"/>
  <c r="J62" i="33"/>
  <c r="F79" i="4" s="1"/>
  <c r="D79" i="42" s="1"/>
  <c r="J61" i="33"/>
  <c r="F78" i="4" s="1"/>
  <c r="D78" i="42" s="1"/>
  <c r="J59" i="33"/>
  <c r="F76" i="4" s="1"/>
  <c r="D76" i="42" s="1"/>
  <c r="J58" i="33"/>
  <c r="F75" i="4" s="1"/>
  <c r="D75" i="42" s="1"/>
  <c r="J44" i="33"/>
  <c r="F61" i="4" s="1"/>
  <c r="D61" i="42" s="1"/>
  <c r="J43" i="33"/>
  <c r="F60" i="4" s="1"/>
  <c r="D60" i="42" s="1"/>
  <c r="J42" i="33"/>
  <c r="F59" i="4" s="1"/>
  <c r="D59" i="42" s="1"/>
  <c r="J41" i="33"/>
  <c r="F58" i="4" s="1"/>
  <c r="D58" i="42" s="1"/>
  <c r="J39" i="33"/>
  <c r="F56" i="4" s="1"/>
  <c r="D56" i="42" s="1"/>
  <c r="J37" i="33"/>
  <c r="F54" i="4" s="1"/>
  <c r="D54" i="42" s="1"/>
  <c r="J36" i="33"/>
  <c r="F53" i="4" s="1"/>
  <c r="D53" i="42" s="1"/>
  <c r="J35" i="33"/>
  <c r="F52" i="4" s="1"/>
  <c r="D52" i="42" s="1"/>
  <c r="J33" i="33"/>
  <c r="F50" i="4" s="1"/>
  <c r="D50" i="42" s="1"/>
  <c r="J32" i="33"/>
  <c r="F49" i="4" s="1"/>
  <c r="D49" i="42" s="1"/>
  <c r="J30" i="33"/>
  <c r="F47" i="4" s="1"/>
  <c r="D47" i="42" s="1"/>
  <c r="J28" i="33"/>
  <c r="F45" i="4" s="1"/>
  <c r="D45" i="42" s="1"/>
  <c r="J27" i="33"/>
  <c r="F44" i="4" s="1"/>
  <c r="D44" i="42" s="1"/>
  <c r="J25" i="33"/>
  <c r="F42" i="4" s="1"/>
  <c r="D42" i="42" s="1"/>
  <c r="M9" i="42" s="1"/>
  <c r="O9" i="42" s="1"/>
  <c r="P9" i="42" s="1"/>
  <c r="J24" i="33"/>
  <c r="F41" i="4" s="1"/>
  <c r="D41" i="42" s="1"/>
  <c r="J22" i="33"/>
  <c r="F39" i="4" s="1"/>
  <c r="D39" i="42" s="1"/>
  <c r="J20" i="33"/>
  <c r="F37" i="4" s="1"/>
  <c r="D37" i="42" s="1"/>
  <c r="J19" i="33"/>
  <c r="F36" i="4" s="1"/>
  <c r="D36" i="42" s="1"/>
  <c r="F52" i="31"/>
  <c r="F33" i="4" s="1"/>
  <c r="D33" i="42" s="1"/>
  <c r="F51" i="31"/>
  <c r="F32" i="4" s="1"/>
  <c r="D32" i="42" s="1"/>
  <c r="F49" i="31"/>
  <c r="F30" i="4" s="1"/>
  <c r="D30" i="42" s="1"/>
  <c r="F47" i="31"/>
  <c r="F28" i="4" s="1"/>
  <c r="D28" i="42" s="1"/>
  <c r="F46" i="31"/>
  <c r="F27" i="4" s="1"/>
  <c r="D27" i="42" s="1"/>
  <c r="F45" i="31"/>
  <c r="F26" i="4" s="1"/>
  <c r="D26" i="42" s="1"/>
  <c r="F39" i="31"/>
  <c r="F20" i="4" s="1"/>
  <c r="D20" i="42" s="1"/>
  <c r="F38" i="31"/>
  <c r="F19" i="4" s="1"/>
  <c r="F36" i="31"/>
  <c r="F17" i="4" s="1"/>
  <c r="F34" i="31"/>
  <c r="F15" i="4" s="1"/>
  <c r="D15" i="42" s="1"/>
  <c r="F32" i="31"/>
  <c r="F13" i="4" s="1"/>
  <c r="D13" i="42" s="1"/>
  <c r="AB6" i="7"/>
  <c r="E11" i="8"/>
  <c r="AA10" i="7"/>
  <c r="AF6" i="7"/>
  <c r="F64" i="43"/>
  <c r="E105" i="43"/>
  <c r="I10" i="43"/>
  <c r="C109" i="43"/>
  <c r="I6" i="43"/>
  <c r="D111" i="43"/>
  <c r="F65" i="43"/>
  <c r="C108" i="43"/>
  <c r="C110" i="43"/>
  <c r="F62" i="43"/>
  <c r="F61" i="43"/>
  <c r="E61" i="43"/>
  <c r="E67" i="43"/>
  <c r="I7" i="43"/>
  <c r="I9" i="43"/>
  <c r="C107" i="43"/>
  <c r="C105" i="43"/>
  <c r="C111" i="43"/>
  <c r="G61" i="43"/>
  <c r="D106" i="43"/>
  <c r="F67" i="43"/>
  <c r="F66" i="43"/>
  <c r="E64" i="43"/>
  <c r="G63" i="43"/>
  <c r="E20" i="8"/>
  <c r="AA14" i="7"/>
  <c r="AI6" i="7"/>
  <c r="D107" i="43"/>
  <c r="I11" i="43"/>
  <c r="E72" i="43"/>
  <c r="G65" i="43"/>
  <c r="E106" i="43"/>
  <c r="AO6" i="7"/>
  <c r="E14" i="8"/>
  <c r="E8" i="8"/>
  <c r="E71" i="43"/>
  <c r="G62" i="43"/>
  <c r="G67" i="43"/>
  <c r="E110" i="43"/>
  <c r="AA21" i="7"/>
  <c r="E17" i="8"/>
  <c r="AL6" i="7"/>
  <c r="E5" i="8"/>
  <c r="I8" i="43"/>
  <c r="F63" i="43"/>
  <c r="G66" i="43"/>
  <c r="E111" i="43"/>
  <c r="D108" i="43"/>
  <c r="E107" i="43"/>
  <c r="E62" i="43"/>
  <c r="C106" i="43"/>
  <c r="G64" i="43"/>
  <c r="E66" i="43"/>
  <c r="E73" i="43"/>
  <c r="D110" i="43"/>
  <c r="E109" i="43"/>
  <c r="AQ6" i="7"/>
  <c r="D105" i="43"/>
  <c r="E65" i="43"/>
  <c r="D109" i="43"/>
  <c r="E63" i="43"/>
  <c r="E108" i="43"/>
  <c r="I19" i="43" l="1"/>
  <c r="I20" i="43"/>
  <c r="I24" i="43"/>
  <c r="D65" i="34"/>
  <c r="I23" i="43"/>
  <c r="I21" i="43"/>
  <c r="I22" i="43"/>
  <c r="D64" i="34"/>
  <c r="D66" i="34"/>
  <c r="D68" i="34"/>
  <c r="E51" i="34"/>
  <c r="D69" i="34"/>
  <c r="M15" i="42"/>
  <c r="O15" i="42" s="1"/>
  <c r="P15" i="42" s="1"/>
  <c r="M19" i="42"/>
  <c r="O19" i="42" s="1"/>
  <c r="P19" i="42" s="1"/>
  <c r="M10" i="42"/>
  <c r="O10" i="42" s="1"/>
  <c r="P10" i="42" s="1"/>
  <c r="M16" i="42"/>
  <c r="O16" i="42" s="1"/>
  <c r="P16" i="42" s="1"/>
  <c r="M21" i="42"/>
  <c r="O21" i="42" s="1"/>
  <c r="P21" i="42" s="1"/>
  <c r="M11" i="42"/>
  <c r="O11" i="42" s="1"/>
  <c r="P11" i="42" s="1"/>
  <c r="M20" i="42"/>
  <c r="O20" i="42" s="1"/>
  <c r="P20" i="42" s="1"/>
  <c r="G16" i="4"/>
  <c r="G7" i="4"/>
  <c r="G4" i="4"/>
  <c r="G6" i="4"/>
  <c r="G14" i="4"/>
  <c r="G18" i="4"/>
  <c r="G3" i="4"/>
  <c r="G5" i="4"/>
  <c r="E7" i="8"/>
  <c r="G7" i="8" s="1"/>
  <c r="E6" i="8"/>
  <c r="E9" i="8"/>
  <c r="E10" i="8"/>
  <c r="G10" i="8" s="1"/>
  <c r="J7" i="43"/>
  <c r="J9" i="43"/>
  <c r="J11" i="43"/>
  <c r="E12" i="8"/>
  <c r="E13" i="8"/>
  <c r="G13" i="8" s="1"/>
  <c r="E15" i="8"/>
  <c r="E16" i="8"/>
  <c r="G16" i="8" s="1"/>
  <c r="E18" i="8"/>
  <c r="E19" i="8"/>
  <c r="G19" i="8" s="1"/>
  <c r="E21" i="8"/>
  <c r="E22" i="8"/>
  <c r="G22" i="8" s="1"/>
  <c r="I12" i="43"/>
  <c r="I13" i="43" s="1"/>
  <c r="E36" i="34" s="1"/>
  <c r="J15" i="43"/>
  <c r="J6" i="43"/>
  <c r="J8" i="43"/>
  <c r="J10" i="43"/>
  <c r="E74" i="43"/>
  <c r="F74" i="43" s="1"/>
  <c r="E39" i="34" s="1"/>
  <c r="M7" i="42"/>
  <c r="O7" i="42" s="1"/>
  <c r="P7" i="42" s="1"/>
  <c r="M12" i="42"/>
  <c r="O12" i="42" s="1"/>
  <c r="P12" i="42" s="1"/>
  <c r="M8" i="42"/>
  <c r="O8" i="42" s="1"/>
  <c r="P8" i="42" s="1"/>
  <c r="G17" i="4"/>
  <c r="D17" i="42"/>
  <c r="H9" i="40"/>
  <c r="D8" i="42"/>
  <c r="I12" i="4"/>
  <c r="G8" i="4"/>
  <c r="D12" i="42"/>
  <c r="G12" i="4"/>
  <c r="G15" i="4"/>
  <c r="M14" i="42"/>
  <c r="O14" i="42" s="1"/>
  <c r="P14" i="42" s="1"/>
  <c r="D10" i="42"/>
  <c r="G10" i="4"/>
  <c r="G19" i="4"/>
  <c r="D19" i="42"/>
  <c r="M18" i="42"/>
  <c r="O18" i="42" s="1"/>
  <c r="P18" i="42" s="1"/>
  <c r="G13" i="4"/>
  <c r="M5" i="42"/>
  <c r="O5" i="42" s="1"/>
  <c r="P5" i="42" s="1"/>
  <c r="M6" i="42"/>
  <c r="O6" i="42" s="1"/>
  <c r="P6" i="42" s="1"/>
  <c r="M13" i="42"/>
  <c r="O13" i="42" s="1"/>
  <c r="P13" i="42" s="1"/>
  <c r="M26" i="42"/>
  <c r="O26" i="42" s="1"/>
  <c r="P26" i="42" s="1"/>
  <c r="M25" i="42"/>
  <c r="O25" i="42" s="1"/>
  <c r="P25" i="42" s="1"/>
  <c r="D2" i="42"/>
  <c r="M2" i="42" s="1"/>
  <c r="O2" i="42" s="1"/>
  <c r="P2" i="42" s="1"/>
  <c r="D9" i="42"/>
  <c r="D11" i="42"/>
  <c r="I25" i="43" l="1"/>
  <c r="E54" i="34" s="1"/>
  <c r="I7" i="4"/>
  <c r="M4" i="42"/>
  <c r="O4" i="42" s="1"/>
  <c r="P4" i="42" s="1"/>
  <c r="M3" i="42"/>
  <c r="O3" i="42" s="1"/>
  <c r="P3" i="42" s="1"/>
</calcChain>
</file>

<file path=xl/sharedStrings.xml><?xml version="1.0" encoding="utf-8"?>
<sst xmlns="http://schemas.openxmlformats.org/spreadsheetml/2006/main" count="5022" uniqueCount="185">
  <si>
    <t>Domain of perforamance</t>
  </si>
  <si>
    <t>Area</t>
  </si>
  <si>
    <t>Performance Dimension</t>
  </si>
  <si>
    <t>Indicator</t>
  </si>
  <si>
    <t xml:space="preserve">Target value </t>
  </si>
  <si>
    <t>Success in reaching target</t>
  </si>
  <si>
    <t>Core Section</t>
  </si>
  <si>
    <t>General</t>
  </si>
  <si>
    <t>Efficiency</t>
  </si>
  <si>
    <t xml:space="preserve">Average length of stay in hospital  </t>
  </si>
  <si>
    <t>Hospital bed coverage</t>
  </si>
  <si>
    <t>Admission/discharge rate</t>
  </si>
  <si>
    <t>Intensity of surgical theatre use</t>
  </si>
  <si>
    <t>Surgery postponed or cancelled</t>
  </si>
  <si>
    <t>Cost of a Standard Hospital Stay</t>
  </si>
  <si>
    <t>Clinical Effectiveness</t>
  </si>
  <si>
    <t>Hospital Deaths (HSMR)</t>
  </si>
  <si>
    <t>Hospital Deaths Following Major Surgery</t>
  </si>
  <si>
    <t>All Patients Readmitted to Hospital</t>
  </si>
  <si>
    <t>Hospital risk-adjusted Mortality rate (in hospital and up to 30 days after discharge)</t>
  </si>
  <si>
    <t>Safety</t>
  </si>
  <si>
    <t>In-Hospital Hip Fracture</t>
  </si>
  <si>
    <t>In-Hospital Sepsis</t>
  </si>
  <si>
    <t>Nursing-Sensitive Adverse Events for Medical Patients</t>
  </si>
  <si>
    <t>Nursing-Sensitive Adverse Events for Surgical Patients</t>
  </si>
  <si>
    <t>Proportion of reported incidents that are harmful</t>
  </si>
  <si>
    <t>Hospital-acquired infections (VAP, urinary catheter associated UTI, central line associated blood stream, surgical site, infections in neonates)</t>
  </si>
  <si>
    <t>Medical errors per sector (post- surgery, improper treatment, iatrogenic)</t>
  </si>
  <si>
    <t>Staff injury</t>
  </si>
  <si>
    <t>Staff needle puncture incidents</t>
  </si>
  <si>
    <t>Patient-centerdness</t>
  </si>
  <si>
    <t>Average score on overall perception/satisfaction items in patient surveys</t>
  </si>
  <si>
    <t>Average score on interpersonal aspect items in patient surveys</t>
  </si>
  <si>
    <t>Average score on information and empowerment items in patient surveys</t>
  </si>
  <si>
    <t>Average score on perceived continuity of care items in patient surveys</t>
  </si>
  <si>
    <t>Staff orientation</t>
  </si>
  <si>
    <t>Absenteeism: short- term absenteeism</t>
  </si>
  <si>
    <t>Absenteeism: long- term absenteeism</t>
  </si>
  <si>
    <t>Staff burnout</t>
  </si>
  <si>
    <t>Staff working overtime</t>
  </si>
  <si>
    <t>Satisfaction from working environment</t>
  </si>
  <si>
    <t>Clearly defined responsibilities in staff</t>
  </si>
  <si>
    <t>Continuous education for health professionals</t>
  </si>
  <si>
    <t>Timeliness</t>
  </si>
  <si>
    <t>Time needed for initial clinical examination at the ER after arrival</t>
  </si>
  <si>
    <t>Time needed for admission after arrival at the ER</t>
  </si>
  <si>
    <t>Time needed for elective surgical treatment</t>
  </si>
  <si>
    <t xml:space="preserve">Specific Section </t>
  </si>
  <si>
    <t>Emergency</t>
  </si>
  <si>
    <t>Process</t>
  </si>
  <si>
    <t>Waiting times for emergency hospital care: proportion seen on time (Resuscitation - within 2 minutes)</t>
  </si>
  <si>
    <t>Waiting times for emergency hospital care: proportion seen on time (Emergency - within 10 minutes)</t>
  </si>
  <si>
    <t>Waiting times for emergency hospital care: proportion seen on time (Urgent - within 30 minutes)</t>
  </si>
  <si>
    <t>Average time to head scan for patients with serious head injury</t>
  </si>
  <si>
    <t>Average time to operation for complex leg fracture with skin damage</t>
  </si>
  <si>
    <t>Percentage of patients at risk of severe haemorrhage who receive drugs to reduce bleeding</t>
  </si>
  <si>
    <t>Percentage of significantly injured patients that have a rehabilitation prescription documented</t>
  </si>
  <si>
    <t>Outcome</t>
  </si>
  <si>
    <t>Major trauma: 30 day survival</t>
  </si>
  <si>
    <t>Cardiology</t>
  </si>
  <si>
    <t>Volume</t>
  </si>
  <si>
    <t>Myocardial Infarction: volume of admissions</t>
  </si>
  <si>
    <t>STEMI: volume of admissions</t>
  </si>
  <si>
    <t>NSTEMI: volume of admissions</t>
  </si>
  <si>
    <t>Volume of admissions with at least one PCI</t>
  </si>
  <si>
    <t>Coronary artery bypass graft (CABG): volume of admissions</t>
  </si>
  <si>
    <t>Valvuloplasty or heart valve replacement: volume of admissions</t>
  </si>
  <si>
    <t>Myocardial Infarction: proportion of treated with PCI within 48 hours</t>
  </si>
  <si>
    <t>STEMI: proportion of treated with PCI within 48 hours from first hospital admission</t>
  </si>
  <si>
    <t>NSTEMI: proportion of treated with PCI within 72 hours from first hospital admission</t>
  </si>
  <si>
    <t>Myocardial Infarction: 30-day All-Cause Readmission</t>
  </si>
  <si>
    <t>Myocardial Infarction with PCI: 30-Day All-Cause Readmission</t>
  </si>
  <si>
    <t>Myocardial Infarction: 30-day mortality</t>
  </si>
  <si>
    <t>Myocardial Infarction without PCI: 30-day mortality</t>
  </si>
  <si>
    <t>Myocardial Infarction with PCI: 30-day mortality</t>
  </si>
  <si>
    <t>Myocardial Infarction with PCI within 48 hours: 30-day mortality</t>
  </si>
  <si>
    <t>Myocardial Infarction with PCI after 48 hours from the admission: 30-day mortality</t>
  </si>
  <si>
    <t>Coronary artery bypass graft (CABG): 30-day All-Cause Readmission</t>
  </si>
  <si>
    <t>Coronary artery bypass graft (CABG): 30-day mortality</t>
  </si>
  <si>
    <t>Valvuloplasty or heart valve replacement: 30-day mortality</t>
  </si>
  <si>
    <t>GastroIntestinal</t>
  </si>
  <si>
    <t>Surgical intervention for cancer of the esophagus: volume of admissions</t>
  </si>
  <si>
    <t>Surgical intervention for cancer of the stomach: volume of admissions</t>
  </si>
  <si>
    <t xml:space="preserve">Surgical intervention for cancer of the colon: volume of admissions </t>
  </si>
  <si>
    <t>Surgical intervention for cancer of the colon: proportion of laparoscopic interventions</t>
  </si>
  <si>
    <t>Surgical intervention for cancer of the rectum: volume of admissions</t>
  </si>
  <si>
    <t>Surgical intervention for cancer of the rectum: proportion of laparoscopic interventions</t>
  </si>
  <si>
    <t>Surgical intervention for oesophago-gastric cancer: length of stay</t>
  </si>
  <si>
    <t>Surgical intervention for cancer of the colon in laparoscopy: postoperative lenght of stay</t>
  </si>
  <si>
    <t>Surgical intervention for colorectal cancer: length of stay over 5 days</t>
  </si>
  <si>
    <t>Surgical intervention for cancer of the stomach: 30-day mortality</t>
  </si>
  <si>
    <t>Surgical intervention for colorectal cancer: unplanned readmission rate</t>
  </si>
  <si>
    <t>Surgical intervention for cancer of the colon: 30-day mortality</t>
  </si>
  <si>
    <t>Surgical intervention for cancer of the rectum: 30-day mortality</t>
  </si>
  <si>
    <t>Hepato-biliary and Pancreatic Diseases</t>
  </si>
  <si>
    <t>Surgical intervention for cancer of the liver: volume of admissions</t>
  </si>
  <si>
    <t>Surgical intervention for cancer of the gallbladder: volume of admissions</t>
  </si>
  <si>
    <t>Surgical intervention for cancer of the pancreas: volume of admissions</t>
  </si>
  <si>
    <t>Cholecystectomy: volume of admissions</t>
  </si>
  <si>
    <t xml:space="preserve">Laparotomic cholecystectomy: volume of admissions </t>
  </si>
  <si>
    <t>Laparoscopic cholecystectomy in ordinary admission: volume of admissions</t>
  </si>
  <si>
    <t>Laparoscopic cholecystectomy in day surgery: volume of admissions</t>
  </si>
  <si>
    <t>Laparoscopic cholecystectomy: proportion of ordinary admissions with length of stay less than 3 days after surgery</t>
  </si>
  <si>
    <t>Surgical intervention for cancer of the liver: 30-day mortality</t>
  </si>
  <si>
    <t>Surgical intervention for cancer of the pancreas: 30-day mortality</t>
  </si>
  <si>
    <t>Laparoscopic cholecystectomy in ordinary admission: complications within 30 days</t>
  </si>
  <si>
    <t>Genitourinary Diseases</t>
  </si>
  <si>
    <t>Surgical intervention for cancer of the kidney: volume of admissions</t>
  </si>
  <si>
    <t>Surgical intervention for cancer of the bladder: volume of admissions</t>
  </si>
  <si>
    <t>Surgical intervention for cancer of the prostate: volume of admissions</t>
  </si>
  <si>
    <t>Surgical intervention for cancer of the uterus: volume of admissions</t>
  </si>
  <si>
    <t xml:space="preserve">Nephrectomies: length of stay after minimally invasive surgery </t>
  </si>
  <si>
    <t xml:space="preserve">Nephrectomies: lenght of stay after open surgery </t>
  </si>
  <si>
    <t>Prostatectomy: length of stay after laparoscopic procedures</t>
  </si>
  <si>
    <t>Prostatectomy: length of stay after open procedures</t>
  </si>
  <si>
    <t>Prostatectomy: length of stay after robotically assisted procedures</t>
  </si>
  <si>
    <t>Surgical intervention for cancer of the kidney: 30-day mortality</t>
  </si>
  <si>
    <t>Surgical intervention for cancer of the prostate: readmissions within 30 days</t>
  </si>
  <si>
    <t>Lung Disease</t>
  </si>
  <si>
    <t>Surgical intervention for cancer of the lung: volume of admissions</t>
  </si>
  <si>
    <t>Surgical intervention for cancer of the lung: length of stay</t>
  </si>
  <si>
    <t>Surgical intervention for cancer of the lung: 30-day mortality</t>
  </si>
  <si>
    <t>Surgical intervention for cancer of the lung: 90 day post-operative survival</t>
  </si>
  <si>
    <t>Surgical intervention for cancer of the lung: one year survival</t>
  </si>
  <si>
    <t>Breast Disease</t>
  </si>
  <si>
    <t>Surgical intervention for cancer of the breast: volume of admissions</t>
  </si>
  <si>
    <t>Surgical intervention for cancer of the breast: proportion of conserving intervention</t>
  </si>
  <si>
    <t>Proportion of reconstruction interventions or tissue expander insertion during the index admission for mastectomy for cancer of the breast</t>
  </si>
  <si>
    <t>Proportion of other resection interventions within 90 days from a surgical conserving intervention for cancer of the breast</t>
  </si>
  <si>
    <t>Proportion of other resection interventions within 120 days from a surgical conserving intervention for cancer of the breast</t>
  </si>
  <si>
    <t>PER-DIM</t>
  </si>
  <si>
    <t>TARGET VALUE</t>
  </si>
  <si>
    <t>Value</t>
  </si>
  <si>
    <r>
      <rPr>
        <sz val="12"/>
        <color rgb="FF000000"/>
        <rFont val="Calibri"/>
        <family val="2"/>
        <scheme val="minor"/>
      </rPr>
      <t>Average length of stay in hospital</t>
    </r>
    <r>
      <rPr>
        <sz val="12"/>
        <color rgb="FF000000"/>
        <rFont val="Calibri"/>
        <family val="2"/>
      </rPr>
      <t xml:space="preserve">  </t>
    </r>
  </si>
  <si>
    <t>0</t>
  </si>
  <si>
    <t>1</t>
  </si>
  <si>
    <t>Average of Success in reaching target</t>
  </si>
  <si>
    <r>
      <rPr>
        <sz val="11"/>
        <color rgb="FF000000"/>
        <rFont val="Calibri"/>
        <family val="2"/>
        <scheme val="minor"/>
      </rPr>
      <t>Target value</t>
    </r>
    <r>
      <rPr>
        <sz val="11"/>
        <color rgb="FF000000"/>
        <rFont val="Calibri"/>
        <family val="2"/>
      </rPr>
      <t xml:space="preserve"> </t>
    </r>
  </si>
  <si>
    <t xml:space="preserve">Value </t>
  </si>
  <si>
    <t>Grand Total</t>
  </si>
  <si>
    <t>3 and 4</t>
  </si>
  <si>
    <t>5 and 2</t>
  </si>
  <si>
    <t>Patient Centerdness</t>
  </si>
  <si>
    <t>Timliness</t>
  </si>
  <si>
    <t>Domain of Perofmance</t>
  </si>
  <si>
    <t>Specific Section</t>
  </si>
  <si>
    <t>Barometer Criterea</t>
  </si>
  <si>
    <t>Color code table</t>
  </si>
  <si>
    <t xml:space="preserve">Split </t>
  </si>
  <si>
    <t>Low performance</t>
  </si>
  <si>
    <t>Medium performance</t>
  </si>
  <si>
    <t>Clinical effectiveness</t>
  </si>
  <si>
    <t>Above the taget level</t>
  </si>
  <si>
    <t xml:space="preserve">Volume </t>
  </si>
  <si>
    <t>Core section</t>
  </si>
  <si>
    <t>Sum of 0</t>
  </si>
  <si>
    <t xml:space="preserve">Average of Coresection </t>
  </si>
  <si>
    <t xml:space="preserve">Average of Specific section </t>
  </si>
  <si>
    <t xml:space="preserve">Average of efficiency </t>
  </si>
  <si>
    <t>Average of clinic</t>
  </si>
  <si>
    <t xml:space="preserve">Average of </t>
  </si>
  <si>
    <t xml:space="preserve">Domain </t>
  </si>
  <si>
    <t>Performance</t>
  </si>
  <si>
    <t>Average of Average</t>
  </si>
  <si>
    <t>Average of Minus</t>
  </si>
  <si>
    <t xml:space="preserve">Core section </t>
  </si>
  <si>
    <t>Specific section</t>
  </si>
  <si>
    <t xml:space="preserve">Outcome </t>
  </si>
  <si>
    <t>Column1</t>
  </si>
  <si>
    <t>Minus</t>
  </si>
  <si>
    <t>Average</t>
  </si>
  <si>
    <t>Total</t>
  </si>
  <si>
    <t>Number</t>
  </si>
  <si>
    <t>Totale complessivo</t>
  </si>
  <si>
    <t>Toolkit manual</t>
  </si>
  <si>
    <t>Core section Data-entry</t>
  </si>
  <si>
    <t>Specific Section Data-entry</t>
  </si>
  <si>
    <t>Main dashboard</t>
  </si>
  <si>
    <t>Sources</t>
  </si>
  <si>
    <t>(Tutto)</t>
  </si>
  <si>
    <t>Weight of the core sections</t>
  </si>
  <si>
    <t>Check for the weights</t>
  </si>
  <si>
    <t>INDICATOR</t>
  </si>
  <si>
    <t>VALUE</t>
  </si>
  <si>
    <t>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</si>
</sst>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0">
    <font>
      <sz val="11"/>
      <color theme="1"/>
      <name val="Calibri"/>
      <charset val="134"/>
      <scheme val="minor"/>
    </font>
    <font>
      <sz val="11"/>
      <color indexed="8"/>
      <name val="Calibri"/>
      <family val="2"/>
    </font>
    <font>
      <sz val="12"/>
      <color indexed="8"/>
      <name val="Calibri"/>
      <family val="2"/>
    </font>
    <font>
      <b/>
      <sz val="11"/>
      <color rgb="FF000000"/>
      <name val="Calibri"/>
      <family val="2"/>
      <scheme val="minor"/>
    </font>
    <font>
      <sz val="11"/>
      <color rgb="FF000000"/>
      <name val="Calibri"/>
      <family val="2"/>
      <scheme val="minor"/>
    </font>
    <font>
      <sz val="12"/>
      <color theme="1"/>
      <name val="Calibri"/>
      <family val="2"/>
      <scheme val="minor"/>
    </font>
    <font>
      <b/>
      <sz val="11"/>
      <color theme="1"/>
      <name val="Calibri"/>
      <family val="2"/>
      <scheme val="minor"/>
    </font>
    <font>
      <b/>
      <sz val="11"/>
      <color theme="0"/>
      <name val="Calibri"/>
      <family val="2"/>
      <scheme val="minor"/>
    </font>
    <font>
      <sz val="12"/>
      <color rgb="FF000000"/>
      <name val="Calibri"/>
      <family val="2"/>
      <scheme val="minor"/>
    </font>
    <font>
      <b/>
      <sz val="28"/>
      <color theme="1"/>
      <name val="Calibri"/>
      <family val="2"/>
      <scheme val="minor"/>
    </font>
    <font>
      <b/>
      <sz val="16"/>
      <name val="Calibri"/>
      <family val="2"/>
      <scheme val="minor"/>
    </font>
    <font>
      <b/>
      <sz val="16"/>
      <color theme="0"/>
      <name val="Calibri"/>
      <family val="2"/>
      <scheme val="minor"/>
    </font>
    <font>
      <u val="doubleAccounting"/>
      <sz val="11"/>
      <color theme="1"/>
      <name val="Calibri"/>
      <family val="2"/>
      <scheme val="minor"/>
    </font>
    <font>
      <u/>
      <sz val="11"/>
      <color theme="1"/>
      <name val="Calibri"/>
      <family val="2"/>
      <scheme val="minor"/>
    </font>
    <font>
      <b/>
      <sz val="18"/>
      <color theme="1"/>
      <name val="Calibri"/>
      <family val="2"/>
      <scheme val="minor"/>
    </font>
    <font>
      <b/>
      <sz val="28"/>
      <name val="Calibri"/>
      <family val="2"/>
      <scheme val="minor"/>
    </font>
    <font>
      <b/>
      <sz val="24"/>
      <color theme="1"/>
      <name val="Calibri"/>
      <family val="2"/>
      <scheme val="minor"/>
    </font>
    <font>
      <b/>
      <sz val="20"/>
      <color theme="1"/>
      <name val="Calibri"/>
      <family val="2"/>
      <scheme val="minor"/>
    </font>
    <font>
      <b/>
      <sz val="12"/>
      <color theme="1"/>
      <name val="Calibri"/>
      <family val="2"/>
      <scheme val="minor"/>
    </font>
    <font>
      <b/>
      <sz val="12"/>
      <color rgb="FF000000"/>
      <name val="Calibri"/>
      <family val="2"/>
      <scheme val="minor"/>
    </font>
    <font>
      <b/>
      <sz val="11"/>
      <color indexed="9"/>
      <name val="Calibri"/>
      <family val="2"/>
    </font>
    <font>
      <sz val="11"/>
      <color rgb="FF000000"/>
      <name val="Calibri"/>
      <family val="2"/>
    </font>
    <font>
      <sz val="12"/>
      <color rgb="FF000000"/>
      <name val="Calibri"/>
      <family val="2"/>
    </font>
    <font>
      <sz val="11"/>
      <color theme="1"/>
      <name val="Calibri"/>
      <family val="2"/>
      <scheme val="minor"/>
    </font>
    <font>
      <sz val="11"/>
      <color theme="0"/>
      <name val="Calibri"/>
      <family val="2"/>
      <scheme val="minor"/>
    </font>
    <font>
      <u/>
      <sz val="11"/>
      <color theme="10"/>
      <name val="Calibri"/>
      <charset val="134"/>
      <scheme val="minor"/>
    </font>
    <font>
      <sz val="11"/>
      <name val="Calibri"/>
      <family val="2"/>
      <scheme val="minor"/>
    </font>
    <font>
      <b/>
      <sz val="11"/>
      <name val="Calibri"/>
      <family val="2"/>
      <scheme val="minor"/>
    </font>
    <font>
      <b/>
      <sz val="8"/>
      <name val="Calibri"/>
      <family val="2"/>
      <scheme val="minor"/>
    </font>
    <font>
      <sz val="20"/>
      <color theme="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5117038483843"/>
        <bgColor theme="4" tint="0.79995117038483843"/>
      </patternFill>
    </fill>
    <fill>
      <patternFill patternType="solid">
        <fgColor theme="0" tint="-0.14993743705557422"/>
        <bgColor indexed="64"/>
      </patternFill>
    </fill>
    <fill>
      <patternFill patternType="solid">
        <fgColor theme="3" tint="0.59999389629810485"/>
        <bgColor indexed="64"/>
      </patternFill>
    </fill>
    <fill>
      <patternFill patternType="solid">
        <fgColor theme="7" tint="-0.249977111117893"/>
        <bgColor indexed="64"/>
      </patternFill>
    </fill>
    <fill>
      <patternFill patternType="solid">
        <fgColor theme="3" tint="0.3999145481734672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5"/>
        <bgColor indexed="64"/>
      </patternFill>
    </fill>
    <fill>
      <patternFill patternType="solid">
        <fgColor theme="5" tint="0.59999389629810485"/>
        <bgColor indexed="64"/>
      </patternFill>
    </fill>
    <fill>
      <patternFill patternType="solid">
        <fgColor theme="5" tint="0.79998168889431442"/>
        <bgColor indexed="64"/>
      </patternFill>
    </fill>
  </fills>
  <borders count="60">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style="thin">
        <color auto="1"/>
      </left>
      <right style="thin">
        <color auto="1"/>
      </right>
      <top style="thin">
        <color auto="1"/>
      </top>
      <bottom style="thin">
        <color auto="1"/>
      </bottom>
      <diagonal/>
    </border>
    <border>
      <left/>
      <right/>
      <top/>
      <bottom style="thin">
        <color theme="4" tint="0.39994506668294322"/>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right/>
      <top/>
      <bottom style="thin">
        <color theme="4"/>
      </bottom>
      <diagonal/>
    </border>
    <border>
      <left/>
      <right style="thin">
        <color theme="4"/>
      </right>
      <top/>
      <bottom style="thin">
        <color theme="4"/>
      </bottom>
      <diagonal/>
    </border>
    <border>
      <left/>
      <right style="thin">
        <color auto="1"/>
      </right>
      <top/>
      <bottom/>
      <diagonal/>
    </border>
    <border>
      <left/>
      <right/>
      <top style="thin">
        <color theme="4" tint="0.39991454817346722"/>
      </top>
      <bottom style="thin">
        <color theme="4" tint="0.39991454817346722"/>
      </bottom>
      <diagonal/>
    </border>
    <border>
      <left style="thin">
        <color theme="4"/>
      </left>
      <right/>
      <top/>
      <bottom style="thin">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auto="1"/>
      </top>
      <bottom/>
      <diagonal/>
    </border>
    <border>
      <left/>
      <right/>
      <top/>
      <bottom style="thin">
        <color auto="1"/>
      </bottom>
      <diagonal/>
    </border>
    <border>
      <left style="thin">
        <color auto="1"/>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rgb="FF5B9BD5"/>
      </left>
      <right/>
      <top/>
      <bottom style="thin">
        <color rgb="FF5B9BD5"/>
      </bottom>
      <diagonal/>
    </border>
    <border>
      <left/>
      <right/>
      <top/>
      <bottom style="thin">
        <color rgb="FF5B9BD5"/>
      </bottom>
      <diagonal/>
    </border>
    <border>
      <left/>
      <right style="thin">
        <color rgb="FF5B9BD5"/>
      </right>
      <top/>
      <bottom style="thin">
        <color rgb="FF5B9BD5"/>
      </bottom>
      <diagonal/>
    </border>
    <border>
      <left/>
      <right/>
      <top/>
      <bottom style="medium">
        <color theme="5"/>
      </bottom>
      <diagonal/>
    </border>
    <border>
      <left style="medium">
        <color theme="5"/>
      </left>
      <right style="medium">
        <color theme="5"/>
      </right>
      <top style="medium">
        <color theme="5"/>
      </top>
      <bottom style="medium">
        <color theme="5"/>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style="medium">
        <color theme="5"/>
      </bottom>
      <diagonal/>
    </border>
    <border>
      <left/>
      <right style="medium">
        <color theme="5"/>
      </right>
      <top/>
      <bottom style="medium">
        <color theme="5"/>
      </bottom>
      <diagonal/>
    </border>
    <border>
      <left style="medium">
        <color theme="5"/>
      </left>
      <right/>
      <top style="medium">
        <color theme="5"/>
      </top>
      <bottom style="medium">
        <color theme="5"/>
      </bottom>
      <diagonal/>
    </border>
    <border>
      <left/>
      <right style="medium">
        <color theme="5"/>
      </right>
      <top style="medium">
        <color theme="5"/>
      </top>
      <bottom style="medium">
        <color theme="5"/>
      </bottom>
      <diagonal/>
    </border>
  </borders>
  <cellStyleXfs count="3">
    <xf numFmtId="0" fontId="0" fillId="0" borderId="0">
      <alignment vertical="center"/>
    </xf>
    <xf numFmtId="9" fontId="23"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299">
    <xf numFmtId="0" fontId="0" fillId="0" borderId="0" xfId="0">
      <alignment vertical="center"/>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xf numFmtId="9" fontId="0" fillId="0" borderId="0" xfId="1" applyFont="1">
      <alignment vertical="center"/>
    </xf>
    <xf numFmtId="0" fontId="0" fillId="0" borderId="0" xfId="0" applyNumberFormat="1">
      <alignment vertical="center"/>
    </xf>
    <xf numFmtId="0" fontId="0" fillId="2" borderId="0" xfId="0" applyFill="1">
      <alignment vertical="center"/>
    </xf>
    <xf numFmtId="0" fontId="0" fillId="2" borderId="0" xfId="0" applyFill="1" applyAlignment="1">
      <alignment horizontal="center" vertical="center" wrapText="1"/>
    </xf>
    <xf numFmtId="0" fontId="3" fillId="3" borderId="9" xfId="0" applyFont="1" applyFill="1" applyBorder="1" applyAlignment="1"/>
    <xf numFmtId="0" fontId="3" fillId="3" borderId="10" xfId="0" applyFont="1" applyFill="1" applyBorder="1" applyAlignment="1"/>
    <xf numFmtId="0" fontId="3" fillId="3" borderId="10" xfId="0" applyFont="1" applyFill="1" applyBorder="1" applyAlignment="1">
      <alignment horizontal="center"/>
    </xf>
    <xf numFmtId="0" fontId="4" fillId="4" borderId="9" xfId="0" applyFont="1" applyFill="1" applyBorder="1" applyAlignment="1"/>
    <xf numFmtId="0" fontId="4" fillId="4" borderId="10" xfId="0" applyFont="1" applyFill="1" applyBorder="1" applyAlignment="1"/>
    <xf numFmtId="0" fontId="0" fillId="4" borderId="11" xfId="0" applyFont="1" applyFill="1" applyBorder="1" applyAlignment="1">
      <alignment horizontal="center" vertical="center"/>
    </xf>
    <xf numFmtId="0" fontId="4" fillId="0" borderId="9" xfId="0" applyFont="1" applyBorder="1" applyAlignment="1"/>
    <xf numFmtId="0" fontId="4" fillId="0" borderId="10" xfId="0" applyFont="1" applyBorder="1" applyAlignment="1"/>
    <xf numFmtId="0" fontId="5" fillId="0" borderId="9" xfId="0" applyFont="1" applyBorder="1" applyAlignment="1"/>
    <xf numFmtId="0" fontId="5" fillId="0" borderId="10" xfId="0" applyFont="1" applyBorder="1" applyAlignment="1"/>
    <xf numFmtId="0" fontId="5" fillId="4" borderId="9" xfId="0" applyFont="1" applyFill="1" applyBorder="1" applyAlignment="1"/>
    <xf numFmtId="0" fontId="5" fillId="4" borderId="10" xfId="0" applyFont="1" applyFill="1" applyBorder="1" applyAlignment="1"/>
    <xf numFmtId="0" fontId="0" fillId="0" borderId="0" xfId="0" applyAlignment="1">
      <alignment horizontal="right" vertical="center"/>
    </xf>
    <xf numFmtId="0" fontId="0" fillId="0" borderId="0" xfId="0" applyFont="1" applyFill="1" applyBorder="1" applyAlignment="1">
      <alignment vertical="center"/>
    </xf>
    <xf numFmtId="0" fontId="0" fillId="0" borderId="12" xfId="0" applyBorder="1">
      <alignment vertical="center"/>
    </xf>
    <xf numFmtId="0" fontId="6" fillId="0" borderId="0" xfId="0" applyFont="1" applyFill="1" applyBorder="1">
      <alignment vertical="center"/>
    </xf>
    <xf numFmtId="0" fontId="0" fillId="0" borderId="0" xfId="0" applyFill="1" applyBorder="1">
      <alignment vertical="center"/>
    </xf>
    <xf numFmtId="0" fontId="4" fillId="0" borderId="0" xfId="0" applyFont="1" applyFill="1" applyAlignment="1"/>
    <xf numFmtId="0" fontId="4" fillId="0" borderId="0" xfId="0" applyFont="1" applyFill="1" applyAlignment="1">
      <alignment horizontal="center"/>
    </xf>
    <xf numFmtId="0" fontId="4" fillId="0" borderId="0" xfId="0" applyFont="1" applyFill="1" applyBorder="1" applyAlignment="1"/>
    <xf numFmtId="0" fontId="0" fillId="0" borderId="0" xfId="0" applyFont="1" applyFill="1" applyBorder="1" applyAlignment="1">
      <alignment horizontal="center" vertical="center"/>
    </xf>
    <xf numFmtId="0" fontId="7" fillId="3" borderId="13" xfId="0" applyFont="1" applyFill="1" applyBorder="1" applyAlignment="1"/>
    <xf numFmtId="0" fontId="7" fillId="3" borderId="14" xfId="0" applyFont="1" applyFill="1" applyBorder="1" applyAlignment="1"/>
    <xf numFmtId="0" fontId="7" fillId="3" borderId="15" xfId="0" applyFont="1" applyFill="1" applyBorder="1" applyAlignment="1"/>
    <xf numFmtId="0" fontId="4" fillId="0" borderId="16" xfId="0" applyFont="1" applyBorder="1" applyAlignment="1"/>
    <xf numFmtId="0" fontId="4" fillId="0" borderId="0" xfId="0" applyFont="1" applyAlignment="1"/>
    <xf numFmtId="0" fontId="8" fillId="0" borderId="0" xfId="0" applyFont="1" applyAlignment="1"/>
    <xf numFmtId="0" fontId="4" fillId="0" borderId="17" xfId="0" applyFont="1" applyBorder="1" applyAlignment="1"/>
    <xf numFmtId="0" fontId="5" fillId="0" borderId="0" xfId="0" applyFont="1" applyAlignment="1"/>
    <xf numFmtId="0" fontId="0" fillId="0" borderId="11" xfId="0" applyBorder="1">
      <alignment vertical="center"/>
    </xf>
    <xf numFmtId="0" fontId="5" fillId="0" borderId="17" xfId="0" applyFont="1" applyBorder="1" applyAlignment="1"/>
    <xf numFmtId="0" fontId="5" fillId="0" borderId="18" xfId="0" applyFont="1" applyBorder="1" applyAlignment="1"/>
    <xf numFmtId="0" fontId="5" fillId="0" borderId="19" xfId="0" applyFont="1" applyBorder="1" applyAlignment="1"/>
    <xf numFmtId="0" fontId="0" fillId="5" borderId="0" xfId="0" applyFill="1">
      <alignment vertical="center"/>
    </xf>
    <xf numFmtId="0" fontId="0" fillId="5" borderId="0" xfId="0" applyFill="1" applyProtection="1">
      <alignment vertical="center"/>
    </xf>
    <xf numFmtId="0" fontId="0" fillId="0" borderId="0" xfId="0" applyAlignment="1">
      <alignment horizontal="center" vertical="center"/>
    </xf>
    <xf numFmtId="0" fontId="8" fillId="0" borderId="0" xfId="0" applyFont="1" applyFill="1" applyAlignment="1"/>
    <xf numFmtId="0" fontId="5" fillId="0" borderId="0" xfId="0" applyFont="1" applyFill="1" applyAlignment="1"/>
    <xf numFmtId="0" fontId="0" fillId="0" borderId="16" xfId="0" applyFont="1" applyFill="1" applyBorder="1" applyAlignment="1"/>
    <xf numFmtId="0" fontId="0" fillId="0" borderId="0" xfId="0" applyFont="1" applyFill="1" applyBorder="1" applyAlignment="1"/>
    <xf numFmtId="0" fontId="0" fillId="0" borderId="17" xfId="0" applyFont="1" applyFill="1" applyBorder="1" applyAlignment="1"/>
    <xf numFmtId="0" fontId="0" fillId="0" borderId="20" xfId="0" applyFont="1" applyFill="1" applyBorder="1" applyAlignment="1"/>
    <xf numFmtId="0" fontId="0" fillId="0" borderId="20" xfId="0" applyFill="1" applyBorder="1">
      <alignment vertical="center"/>
    </xf>
    <xf numFmtId="0" fontId="4" fillId="0" borderId="21" xfId="0" applyFont="1" applyFill="1" applyBorder="1" applyAlignment="1"/>
    <xf numFmtId="0" fontId="5" fillId="0" borderId="21" xfId="0" applyFont="1" applyFill="1" applyBorder="1" applyAlignment="1"/>
    <xf numFmtId="0" fontId="0" fillId="0" borderId="22" xfId="0" applyFont="1" applyFill="1" applyBorder="1" applyAlignment="1"/>
    <xf numFmtId="0" fontId="0" fillId="0" borderId="18" xfId="0" applyFont="1" applyFill="1" applyBorder="1" applyAlignment="1"/>
    <xf numFmtId="0" fontId="0" fillId="0" borderId="19" xfId="0" applyFont="1" applyFill="1" applyBorder="1" applyAlignment="1"/>
    <xf numFmtId="0" fontId="5" fillId="0" borderId="23" xfId="0" applyFont="1" applyFill="1" applyBorder="1" applyAlignment="1"/>
    <xf numFmtId="0" fontId="5" fillId="0" borderId="24" xfId="0" applyFont="1" applyFill="1" applyBorder="1" applyAlignment="1"/>
    <xf numFmtId="0" fontId="5" fillId="0" borderId="25" xfId="0" applyFont="1" applyFill="1" applyBorder="1" applyAlignment="1"/>
    <xf numFmtId="0" fontId="5" fillId="0" borderId="26" xfId="0" applyFont="1" applyFill="1" applyBorder="1" applyAlignment="1"/>
    <xf numFmtId="9" fontId="5" fillId="0" borderId="11" xfId="1" applyNumberFormat="1" applyFont="1" applyFill="1" applyBorder="1" applyAlignment="1" applyProtection="1"/>
    <xf numFmtId="0" fontId="5" fillId="0" borderId="11" xfId="0" applyFont="1" applyFill="1" applyBorder="1" applyAlignment="1"/>
    <xf numFmtId="0" fontId="5" fillId="0" borderId="27" xfId="0" applyFont="1" applyFill="1" applyBorder="1" applyAlignment="1"/>
    <xf numFmtId="0" fontId="5" fillId="0" borderId="28" xfId="0" applyFont="1" applyFill="1" applyBorder="1" applyAlignment="1"/>
    <xf numFmtId="0" fontId="5" fillId="0" borderId="29" xfId="0" applyFont="1" applyFill="1" applyBorder="1" applyAlignment="1"/>
    <xf numFmtId="0" fontId="5" fillId="0" borderId="30" xfId="0" applyFont="1" applyFill="1" applyBorder="1" applyAlignment="1"/>
    <xf numFmtId="9" fontId="5" fillId="0" borderId="25" xfId="1" applyFont="1" applyBorder="1" applyAlignment="1"/>
    <xf numFmtId="9" fontId="5" fillId="0" borderId="11" xfId="0" applyNumberFormat="1" applyFont="1" applyFill="1" applyBorder="1" applyAlignment="1"/>
    <xf numFmtId="9" fontId="5" fillId="0" borderId="11" xfId="1" applyFont="1" applyBorder="1" applyAlignment="1"/>
    <xf numFmtId="0" fontId="5" fillId="0" borderId="31" xfId="0" applyFont="1" applyFill="1" applyBorder="1" applyAlignment="1"/>
    <xf numFmtId="9" fontId="5" fillId="0" borderId="11" xfId="1" applyNumberFormat="1" applyFont="1" applyBorder="1" applyAlignment="1"/>
    <xf numFmtId="0" fontId="5" fillId="0" borderId="32" xfId="0" applyFont="1" applyFill="1" applyBorder="1" applyAlignment="1"/>
    <xf numFmtId="0" fontId="5" fillId="0" borderId="20" xfId="0" applyFont="1" applyFill="1" applyBorder="1" applyAlignment="1"/>
    <xf numFmtId="9" fontId="5" fillId="0" borderId="25" xfId="1" applyNumberFormat="1" applyFont="1" applyBorder="1" applyAlignment="1"/>
    <xf numFmtId="0" fontId="5" fillId="0" borderId="33" xfId="0" applyFont="1" applyFill="1" applyBorder="1" applyAlignment="1"/>
    <xf numFmtId="10" fontId="5" fillId="0" borderId="20" xfId="0" applyNumberFormat="1" applyFont="1" applyFill="1" applyBorder="1" applyAlignment="1"/>
    <xf numFmtId="9" fontId="5" fillId="0" borderId="32" xfId="1" applyNumberFormat="1" applyFont="1" applyFill="1" applyBorder="1" applyAlignment="1" applyProtection="1"/>
    <xf numFmtId="9" fontId="5" fillId="0" borderId="20" xfId="1" applyFont="1" applyBorder="1" applyAlignment="1"/>
    <xf numFmtId="9" fontId="5" fillId="0" borderId="29" xfId="1" applyNumberFormat="1" applyFont="1" applyFill="1" applyBorder="1" applyAlignment="1" applyProtection="1"/>
    <xf numFmtId="0" fontId="5" fillId="0" borderId="34" xfId="0" applyFont="1" applyFill="1" applyBorder="1" applyAlignment="1"/>
    <xf numFmtId="9" fontId="5" fillId="0" borderId="30" xfId="1" applyFont="1" applyBorder="1" applyAlignment="1"/>
    <xf numFmtId="0" fontId="0" fillId="0" borderId="0" xfId="0" applyFill="1">
      <alignment vertical="center"/>
    </xf>
    <xf numFmtId="0" fontId="0" fillId="0" borderId="0" xfId="0" applyFill="1" applyProtection="1">
      <alignment vertical="center"/>
    </xf>
    <xf numFmtId="0" fontId="0" fillId="0" borderId="0" xfId="0" applyFill="1" applyBorder="1" applyProtection="1">
      <alignment vertical="center"/>
    </xf>
    <xf numFmtId="0" fontId="0" fillId="5" borderId="0" xfId="0" applyFill="1" applyBorder="1" applyProtection="1">
      <alignment vertical="center"/>
    </xf>
    <xf numFmtId="0" fontId="0" fillId="5" borderId="0" xfId="0" applyFill="1" applyBorder="1">
      <alignment vertical="center"/>
    </xf>
    <xf numFmtId="9" fontId="9" fillId="5" borderId="0" xfId="1" applyFont="1" applyFill="1" applyBorder="1" applyAlignment="1">
      <alignment horizontal="center" vertical="center"/>
    </xf>
    <xf numFmtId="0" fontId="0" fillId="0" borderId="1" xfId="0" applyFill="1" applyBorder="1">
      <alignment vertical="center"/>
    </xf>
    <xf numFmtId="0" fontId="0" fillId="0" borderId="2" xfId="0" applyFill="1" applyBorder="1">
      <alignment vertical="center"/>
    </xf>
    <xf numFmtId="9" fontId="0" fillId="0" borderId="2" xfId="1" applyFont="1" applyFill="1" applyBorder="1" applyAlignment="1">
      <alignment vertical="center"/>
    </xf>
    <xf numFmtId="0" fontId="0" fillId="0" borderId="3" xfId="0" applyFill="1" applyBorder="1">
      <alignment vertical="center"/>
    </xf>
    <xf numFmtId="9" fontId="0" fillId="0" borderId="0" xfId="1" applyFont="1" applyFill="1" applyBorder="1" applyAlignment="1">
      <alignment vertical="center"/>
    </xf>
    <xf numFmtId="0" fontId="13" fillId="0" borderId="0" xfId="0" applyFont="1" applyFill="1">
      <alignment vertical="center"/>
    </xf>
    <xf numFmtId="9" fontId="14" fillId="0" borderId="0" xfId="1" applyFont="1" applyFill="1" applyAlignment="1">
      <alignment horizontal="center" vertical="center"/>
    </xf>
    <xf numFmtId="9" fontId="15" fillId="0" borderId="0" xfId="1" applyFont="1" applyFill="1" applyAlignment="1">
      <alignment horizontal="center" vertical="center"/>
    </xf>
    <xf numFmtId="0" fontId="0" fillId="0" borderId="4" xfId="0" applyFill="1" applyBorder="1">
      <alignment vertical="center"/>
    </xf>
    <xf numFmtId="0" fontId="0" fillId="0" borderId="5" xfId="0" applyFill="1" applyBorder="1">
      <alignment vertical="center"/>
    </xf>
    <xf numFmtId="9" fontId="15" fillId="5" borderId="0" xfId="1" applyFont="1" applyFill="1" applyBorder="1" applyAlignment="1">
      <alignment horizontal="center" vertical="center"/>
    </xf>
    <xf numFmtId="0" fontId="0" fillId="0" borderId="6" xfId="0" applyFill="1" applyBorder="1">
      <alignment vertical="center"/>
    </xf>
    <xf numFmtId="0" fontId="0" fillId="0" borderId="7" xfId="0" applyFill="1" applyBorder="1">
      <alignment vertical="center"/>
    </xf>
    <xf numFmtId="9" fontId="0" fillId="5" borderId="0" xfId="1" applyFont="1" applyFill="1">
      <alignment vertical="center"/>
    </xf>
    <xf numFmtId="0" fontId="0" fillId="0" borderId="8" xfId="0" applyFill="1" applyBorder="1">
      <alignment vertical="center"/>
    </xf>
    <xf numFmtId="0" fontId="6" fillId="0" borderId="0" xfId="0" applyFont="1" applyAlignment="1">
      <alignment horizontal="center" vertical="center" wrapText="1"/>
    </xf>
    <xf numFmtId="0" fontId="0" fillId="5" borderId="0" xfId="0"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6" fillId="5" borderId="0" xfId="0" applyFont="1" applyFill="1" applyAlignment="1">
      <alignment horizontal="center" vertical="center" wrapText="1"/>
    </xf>
    <xf numFmtId="0" fontId="3" fillId="5" borderId="11" xfId="0" applyFont="1" applyFill="1" applyBorder="1" applyAlignment="1">
      <alignment horizontal="center" wrapText="1"/>
    </xf>
    <xf numFmtId="0" fontId="8" fillId="0" borderId="11" xfId="0" applyFont="1" applyFill="1" applyBorder="1" applyAlignment="1">
      <alignment wrapText="1"/>
    </xf>
    <xf numFmtId="0" fontId="0" fillId="8" borderId="11" xfId="0" applyFill="1" applyBorder="1" applyAlignment="1">
      <alignment horizontal="center" vertical="center" wrapText="1"/>
    </xf>
    <xf numFmtId="0" fontId="0" fillId="0" borderId="11" xfId="0" applyFill="1" applyBorder="1" applyAlignment="1">
      <alignment vertical="center" wrapText="1"/>
    </xf>
    <xf numFmtId="0" fontId="0" fillId="5" borderId="0" xfId="0" applyFill="1" applyAlignment="1">
      <alignment horizontal="center" vertical="center" wrapText="1"/>
    </xf>
    <xf numFmtId="0" fontId="0" fillId="9" borderId="0" xfId="0" applyFill="1" applyBorder="1">
      <alignment vertical="center"/>
    </xf>
    <xf numFmtId="0" fontId="0" fillId="10" borderId="0" xfId="0" applyFill="1" applyBorder="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0" fontId="0" fillId="10" borderId="0" xfId="0" applyFill="1" applyBorder="1" applyAlignment="1">
      <alignment vertical="center"/>
    </xf>
    <xf numFmtId="0" fontId="2" fillId="0" borderId="37" xfId="0" applyNumberFormat="1" applyFont="1" applyFill="1" applyBorder="1" applyAlignment="1" applyProtection="1">
      <alignment horizontal="center" vertical="center"/>
    </xf>
    <xf numFmtId="0" fontId="2" fillId="0" borderId="37" xfId="0" applyNumberFormat="1" applyFont="1" applyFill="1" applyBorder="1" applyAlignment="1" applyProtection="1"/>
    <xf numFmtId="0" fontId="2" fillId="0" borderId="38"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xf>
    <xf numFmtId="0" fontId="2" fillId="0" borderId="11" xfId="0" applyNumberFormat="1" applyFont="1" applyFill="1" applyBorder="1" applyAlignment="1" applyProtection="1"/>
    <xf numFmtId="0" fontId="2" fillId="0" borderId="39" xfId="0" applyNumberFormat="1" applyFont="1" applyFill="1" applyBorder="1" applyAlignment="1" applyProtection="1">
      <alignment horizontal="center" vertical="center" wrapText="1"/>
    </xf>
    <xf numFmtId="0" fontId="2" fillId="0" borderId="40" xfId="0" applyNumberFormat="1" applyFont="1" applyFill="1" applyBorder="1" applyAlignment="1" applyProtection="1">
      <alignment horizontal="center" vertical="center"/>
    </xf>
    <xf numFmtId="0" fontId="2" fillId="0" borderId="40" xfId="0" applyNumberFormat="1" applyFont="1" applyFill="1" applyBorder="1" applyAlignment="1" applyProtection="1"/>
    <xf numFmtId="0" fontId="2" fillId="0" borderId="41" xfId="0" applyNumberFormat="1" applyFont="1" applyFill="1" applyBorder="1" applyAlignment="1" applyProtection="1">
      <alignment horizontal="center" vertical="center" wrapText="1"/>
    </xf>
    <xf numFmtId="0" fontId="2" fillId="0" borderId="42" xfId="0" applyNumberFormat="1" applyFont="1" applyFill="1" applyBorder="1" applyAlignment="1" applyProtection="1">
      <alignment horizontal="center" vertical="center"/>
    </xf>
    <xf numFmtId="0" fontId="2" fillId="0" borderId="42" xfId="0" applyNumberFormat="1" applyFont="1" applyFill="1" applyBorder="1" applyAlignment="1" applyProtection="1"/>
    <xf numFmtId="0" fontId="2" fillId="0" borderId="26" xfId="0" applyNumberFormat="1" applyFont="1" applyFill="1" applyBorder="1" applyAlignment="1" applyProtection="1"/>
    <xf numFmtId="0" fontId="2" fillId="9" borderId="0" xfId="0" applyNumberFormat="1" applyFont="1" applyFill="1" applyBorder="1" applyAlignment="1" applyProtection="1">
      <alignment vertical="center" wrapText="1"/>
    </xf>
    <xf numFmtId="0" fontId="2" fillId="9" borderId="0" xfId="0" applyNumberFormat="1" applyFont="1" applyFill="1" applyBorder="1" applyAlignment="1" applyProtection="1">
      <alignment horizontal="center" vertical="center"/>
    </xf>
    <xf numFmtId="0" fontId="2" fillId="9" borderId="0" xfId="0" applyNumberFormat="1" applyFont="1" applyFill="1" applyBorder="1" applyAlignment="1" applyProtection="1"/>
    <xf numFmtId="0" fontId="1" fillId="0" borderId="44" xfId="0" applyNumberFormat="1" applyFont="1" applyFill="1" applyBorder="1" applyAlignment="1" applyProtection="1"/>
    <xf numFmtId="0" fontId="2" fillId="0" borderId="44" xfId="0" applyNumberFormat="1" applyFont="1" applyFill="1" applyBorder="1" applyAlignment="1" applyProtection="1"/>
    <xf numFmtId="0" fontId="1" fillId="0" borderId="45" xfId="0" applyNumberFormat="1" applyFont="1" applyFill="1" applyBorder="1" applyAlignment="1" applyProtection="1"/>
    <xf numFmtId="0" fontId="2" fillId="0" borderId="45" xfId="0" applyNumberFormat="1" applyFont="1" applyFill="1" applyBorder="1" applyAlignment="1" applyProtection="1"/>
    <xf numFmtId="0" fontId="1" fillId="0" borderId="46" xfId="0" applyNumberFormat="1" applyFont="1" applyFill="1" applyBorder="1" applyAlignment="1" applyProtection="1"/>
    <xf numFmtId="0" fontId="1" fillId="0" borderId="47" xfId="0" applyNumberFormat="1" applyFont="1" applyFill="1" applyBorder="1" applyAlignment="1" applyProtection="1"/>
    <xf numFmtId="0" fontId="2" fillId="0" borderId="46" xfId="0" applyNumberFormat="1" applyFont="1" applyFill="1" applyBorder="1" applyAlignment="1" applyProtection="1"/>
    <xf numFmtId="0" fontId="2" fillId="0" borderId="47" xfId="0" applyNumberFormat="1" applyFont="1" applyFill="1" applyBorder="1" applyAlignment="1" applyProtection="1"/>
    <xf numFmtId="0" fontId="2" fillId="0" borderId="48" xfId="0" applyNumberFormat="1" applyFont="1" applyFill="1" applyBorder="1" applyAlignment="1" applyProtection="1"/>
    <xf numFmtId="0" fontId="0" fillId="9" borderId="0" xfId="0" applyFill="1" applyBorder="1" applyAlignment="1">
      <alignment vertical="center" wrapText="1"/>
    </xf>
    <xf numFmtId="0" fontId="0" fillId="9" borderId="0" xfId="0" applyFill="1" applyBorder="1" applyAlignment="1">
      <alignment horizontal="center" vertical="center"/>
    </xf>
    <xf numFmtId="0" fontId="0" fillId="10" borderId="0" xfId="0" applyFill="1" applyBorder="1" applyAlignment="1">
      <alignment vertical="center" wrapText="1"/>
    </xf>
    <xf numFmtId="0" fontId="0" fillId="10" borderId="0" xfId="0"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indent="1"/>
    </xf>
    <xf numFmtId="0" fontId="0" fillId="0" borderId="0" xfId="0" applyAlignment="1">
      <alignment horizontal="left" vertical="center" indent="2"/>
    </xf>
    <xf numFmtId="0" fontId="0" fillId="0" borderId="11" xfId="0" applyBorder="1" applyAlignment="1">
      <alignment horizontal="center" vertical="center"/>
    </xf>
    <xf numFmtId="0" fontId="1" fillId="0" borderId="0" xfId="0" applyNumberFormat="1" applyFont="1" applyFill="1" applyBorder="1" applyAlignment="1" applyProtection="1">
      <alignment vertical="center" wrapText="1"/>
    </xf>
    <xf numFmtId="0" fontId="1" fillId="0" borderId="11" xfId="0" applyNumberFormat="1" applyFont="1" applyFill="1" applyBorder="1" applyAlignment="1" applyProtection="1"/>
    <xf numFmtId="0" fontId="1" fillId="0" borderId="11" xfId="0" applyNumberFormat="1" applyFont="1" applyFill="1" applyBorder="1" applyAlignment="1" applyProtection="1">
      <alignment vertical="center" wrapText="1"/>
    </xf>
    <xf numFmtId="0" fontId="1" fillId="0" borderId="11" xfId="0" applyNumberFormat="1" applyFont="1" applyFill="1" applyBorder="1" applyAlignment="1" applyProtection="1">
      <alignment wrapText="1"/>
    </xf>
    <xf numFmtId="0" fontId="2" fillId="0" borderId="11" xfId="0" applyNumberFormat="1" applyFont="1" applyFill="1" applyBorder="1" applyAlignment="1" applyProtection="1">
      <alignment wrapText="1"/>
    </xf>
    <xf numFmtId="0" fontId="2" fillId="0" borderId="11" xfId="0" applyNumberFormat="1" applyFont="1" applyFill="1" applyBorder="1" applyAlignment="1" applyProtection="1">
      <alignment vertical="center" wrapText="1"/>
    </xf>
    <xf numFmtId="0" fontId="20" fillId="0" borderId="0" xfId="0" applyNumberFormat="1" applyFont="1" applyFill="1" applyBorder="1" applyAlignment="1" applyProtection="1"/>
    <xf numFmtId="0" fontId="1" fillId="0" borderId="49" xfId="0" applyNumberFormat="1" applyFont="1" applyFill="1" applyBorder="1" applyAlignment="1" applyProtection="1"/>
    <xf numFmtId="0" fontId="1" fillId="0" borderId="50" xfId="0" applyNumberFormat="1" applyFont="1" applyFill="1" applyBorder="1" applyAlignment="1" applyProtection="1"/>
    <xf numFmtId="0" fontId="1" fillId="0" borderId="51" xfId="0" applyNumberFormat="1" applyFont="1" applyFill="1" applyBorder="1" applyAlignment="1" applyProtection="1"/>
    <xf numFmtId="0" fontId="0" fillId="2" borderId="0" xfId="0" applyFill="1" applyBorder="1">
      <alignment vertical="center"/>
    </xf>
    <xf numFmtId="0" fontId="0" fillId="2" borderId="0" xfId="0" applyFill="1" applyBorder="1" applyAlignment="1">
      <alignment vertical="center"/>
    </xf>
    <xf numFmtId="0" fontId="0" fillId="0" borderId="0" xfId="0" pivotButton="1">
      <alignment vertical="center"/>
    </xf>
    <xf numFmtId="0" fontId="0" fillId="11" borderId="0" xfId="0" applyFill="1" applyBorder="1">
      <alignment vertical="center"/>
    </xf>
    <xf numFmtId="0" fontId="0" fillId="11" borderId="0" xfId="0" applyFill="1">
      <alignment vertical="center"/>
    </xf>
    <xf numFmtId="0" fontId="0" fillId="2" borderId="0" xfId="0" applyFill="1" applyProtection="1">
      <alignment vertical="center"/>
      <protection locked="0"/>
    </xf>
    <xf numFmtId="0" fontId="0" fillId="2" borderId="0" xfId="0" applyFill="1" applyProtection="1">
      <alignment vertical="center"/>
    </xf>
    <xf numFmtId="0" fontId="0" fillId="2" borderId="3" xfId="0" applyFill="1" applyBorder="1" applyAlignment="1" applyProtection="1">
      <alignment horizontal="center" vertical="center"/>
    </xf>
    <xf numFmtId="0" fontId="0" fillId="2" borderId="0" xfId="0" applyFill="1" applyAlignment="1" applyProtection="1">
      <alignment vertical="center"/>
    </xf>
    <xf numFmtId="0" fontId="6" fillId="2" borderId="7" xfId="0" applyFont="1" applyFill="1" applyBorder="1" applyAlignment="1" applyProtection="1">
      <alignment horizontal="center" vertical="center"/>
    </xf>
    <xf numFmtId="0" fontId="0" fillId="2" borderId="0" xfId="0" applyFill="1" applyAlignment="1" applyProtection="1">
      <alignment vertical="center" wrapText="1"/>
    </xf>
    <xf numFmtId="0" fontId="0" fillId="2" borderId="0" xfId="0" applyFill="1" applyAlignment="1">
      <alignment vertical="center" wrapText="1"/>
    </xf>
    <xf numFmtId="0" fontId="4" fillId="2" borderId="0" xfId="0" applyFont="1" applyFill="1" applyAlignment="1" applyProtection="1">
      <alignment wrapText="1"/>
    </xf>
    <xf numFmtId="0" fontId="0" fillId="2" borderId="0" xfId="0" applyFill="1" applyBorder="1" applyAlignment="1" applyProtection="1">
      <alignment vertical="center" wrapText="1"/>
    </xf>
    <xf numFmtId="0" fontId="8" fillId="2" borderId="0" xfId="0" applyFont="1" applyFill="1" applyBorder="1" applyAlignment="1" applyProtection="1">
      <alignment wrapText="1"/>
    </xf>
    <xf numFmtId="0" fontId="0" fillId="2" borderId="0" xfId="0"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0" fillId="2" borderId="0" xfId="0" applyFill="1" applyBorder="1" applyProtection="1">
      <alignment vertical="center"/>
    </xf>
    <xf numFmtId="0" fontId="0" fillId="2" borderId="4" xfId="0" applyFill="1" applyBorder="1" applyAlignment="1" applyProtection="1">
      <alignment horizontal="center" vertical="center"/>
    </xf>
    <xf numFmtId="0" fontId="0" fillId="2" borderId="5" xfId="0" applyFill="1" applyBorder="1" applyAlignment="1" applyProtection="1">
      <alignment vertical="center"/>
    </xf>
    <xf numFmtId="0" fontId="6" fillId="2" borderId="8" xfId="0" applyFont="1" applyFill="1" applyBorder="1" applyAlignment="1" applyProtection="1">
      <alignment horizontal="center" vertical="center"/>
    </xf>
    <xf numFmtId="0" fontId="0" fillId="2" borderId="0" xfId="0" applyFill="1" applyAlignment="1" applyProtection="1">
      <alignment horizontal="center" vertical="center"/>
    </xf>
    <xf numFmtId="0" fontId="6" fillId="2" borderId="0" xfId="0" applyFont="1" applyFill="1" applyAlignment="1" applyProtection="1">
      <alignment horizontal="center" vertical="center"/>
    </xf>
    <xf numFmtId="0" fontId="0" fillId="2" borderId="0" xfId="0" applyFill="1" applyBorder="1" applyAlignment="1" applyProtection="1">
      <alignment horizontal="center" vertical="center"/>
      <protection locked="0"/>
    </xf>
    <xf numFmtId="0" fontId="0" fillId="2" borderId="0" xfId="0" applyFill="1" applyBorder="1" applyAlignment="1" applyProtection="1">
      <alignment vertical="center"/>
      <protection locked="0"/>
    </xf>
    <xf numFmtId="0" fontId="6" fillId="2" borderId="0" xfId="0" applyFont="1" applyFill="1" applyBorder="1" applyAlignment="1" applyProtection="1">
      <alignment horizontal="center" vertical="center"/>
      <protection locked="0"/>
    </xf>
    <xf numFmtId="0" fontId="0" fillId="2" borderId="0" xfId="0" applyFill="1" applyBorder="1" applyAlignment="1" applyProtection="1">
      <alignment horizontal="center" vertical="center"/>
    </xf>
    <xf numFmtId="0" fontId="0" fillId="2" borderId="0" xfId="0" applyFill="1" applyBorder="1" applyAlignment="1" applyProtection="1">
      <alignment vertical="center"/>
    </xf>
    <xf numFmtId="0" fontId="6" fillId="2" borderId="0" xfId="0" applyFont="1" applyFill="1" applyBorder="1" applyAlignment="1" applyProtection="1">
      <alignment horizontal="center" vertical="center"/>
    </xf>
    <xf numFmtId="0" fontId="0" fillId="11" borderId="0" xfId="0" applyFill="1" applyProtection="1">
      <alignment vertical="center"/>
      <protection locked="0"/>
    </xf>
    <xf numFmtId="0" fontId="0" fillId="11" borderId="0" xfId="0" applyFill="1" applyProtection="1">
      <alignment vertical="center"/>
    </xf>
    <xf numFmtId="0" fontId="0" fillId="11" borderId="0" xfId="0" applyFill="1" applyAlignment="1" applyProtection="1">
      <alignment vertical="center" wrapText="1"/>
    </xf>
    <xf numFmtId="0" fontId="0" fillId="2" borderId="0" xfId="0"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0" fillId="11" borderId="0" xfId="0" applyFill="1" applyAlignment="1">
      <alignment vertical="center" wrapText="1"/>
    </xf>
    <xf numFmtId="0" fontId="26" fillId="11" borderId="0" xfId="0" applyFont="1" applyFill="1" applyBorder="1" applyAlignment="1">
      <alignment horizontal="center" vertical="center"/>
    </xf>
    <xf numFmtId="0" fontId="26" fillId="12" borderId="0" xfId="2" applyFont="1" applyFill="1" applyBorder="1" applyAlignment="1">
      <alignment horizontal="center" vertical="center"/>
    </xf>
    <xf numFmtId="0" fontId="27" fillId="13" borderId="0" xfId="2" applyFont="1" applyFill="1" applyBorder="1" applyAlignment="1">
      <alignment horizontal="center" vertical="center"/>
    </xf>
    <xf numFmtId="0" fontId="4" fillId="2" borderId="0" xfId="0" applyFont="1" applyFill="1" applyBorder="1" applyAlignment="1" applyProtection="1">
      <alignment horizontal="center" wrapText="1"/>
    </xf>
    <xf numFmtId="0" fontId="3" fillId="2" borderId="0" xfId="0" applyFont="1" applyFill="1" applyBorder="1" applyAlignment="1" applyProtection="1">
      <alignment horizontal="center" wrapText="1"/>
    </xf>
    <xf numFmtId="0" fontId="19" fillId="2" borderId="0" xfId="0" applyFont="1" applyFill="1" applyBorder="1" applyAlignment="1" applyProtection="1">
      <alignment horizontal="center" wrapText="1"/>
    </xf>
    <xf numFmtId="0" fontId="26"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xf>
    <xf numFmtId="0" fontId="0" fillId="2" borderId="0" xfId="0" applyFill="1" applyBorder="1" applyAlignment="1">
      <alignment vertical="center" wrapText="1"/>
    </xf>
    <xf numFmtId="0" fontId="27"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Border="1" applyAlignment="1">
      <alignment wrapText="1"/>
    </xf>
    <xf numFmtId="0" fontId="27"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28" fillId="2" borderId="0" xfId="0" applyFont="1" applyFill="1" applyBorder="1" applyAlignment="1">
      <alignment vertical="center"/>
    </xf>
    <xf numFmtId="9" fontId="15" fillId="0" borderId="0" xfId="1" applyFont="1" applyAlignment="1">
      <alignment vertical="center"/>
    </xf>
    <xf numFmtId="9" fontId="9" fillId="0" borderId="0" xfId="1" applyFont="1" applyAlignment="1">
      <alignment vertical="center"/>
    </xf>
    <xf numFmtId="0" fontId="6" fillId="0" borderId="0" xfId="0" applyFont="1">
      <alignment vertical="center"/>
    </xf>
    <xf numFmtId="0" fontId="14" fillId="0" borderId="0" xfId="0" applyFont="1">
      <alignment vertical="center"/>
    </xf>
    <xf numFmtId="0" fontId="0" fillId="0" borderId="0" xfId="0" applyBorder="1">
      <alignment vertical="center"/>
    </xf>
    <xf numFmtId="0" fontId="14" fillId="0" borderId="52" xfId="0" applyFont="1" applyBorder="1">
      <alignment vertical="center"/>
    </xf>
    <xf numFmtId="0" fontId="0" fillId="0" borderId="52" xfId="0" applyBorder="1">
      <alignment vertical="center"/>
    </xf>
    <xf numFmtId="9" fontId="29" fillId="0" borderId="53" xfId="1" applyFont="1" applyBorder="1" applyAlignment="1">
      <alignment horizontal="center" vertical="center"/>
    </xf>
    <xf numFmtId="0" fontId="24" fillId="0" borderId="0" xfId="0" applyFont="1">
      <alignment vertical="center"/>
    </xf>
    <xf numFmtId="10" fontId="0" fillId="0" borderId="0" xfId="1" applyNumberFormat="1" applyFont="1" applyAlignment="1">
      <alignment vertical="center"/>
    </xf>
    <xf numFmtId="9" fontId="24" fillId="0" borderId="0" xfId="0" applyNumberFormat="1" applyFont="1">
      <alignment vertical="center"/>
    </xf>
    <xf numFmtId="0" fontId="0" fillId="2" borderId="0" xfId="0" applyFill="1" applyBorder="1" applyAlignment="1">
      <alignment horizontal="center" vertical="center"/>
    </xf>
    <xf numFmtId="0" fontId="1" fillId="0" borderId="11"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9" borderId="0" xfId="0" applyNumberFormat="1" applyFont="1" applyFill="1" applyBorder="1" applyAlignment="1" applyProtection="1">
      <alignment horizontal="center" vertical="center" wrapText="1"/>
    </xf>
    <xf numFmtId="0" fontId="2" fillId="0" borderId="37" xfId="0" applyNumberFormat="1" applyFont="1" applyFill="1" applyBorder="1" applyAlignment="1" applyProtection="1">
      <alignment horizontal="center" vertical="center"/>
    </xf>
    <xf numFmtId="0" fontId="2" fillId="0" borderId="42" xfId="0" applyNumberFormat="1" applyFont="1" applyFill="1" applyBorder="1" applyAlignment="1" applyProtection="1">
      <alignment horizontal="center" vertical="center"/>
    </xf>
    <xf numFmtId="0" fontId="2" fillId="0" borderId="40" xfId="0" applyNumberFormat="1" applyFont="1" applyFill="1" applyBorder="1" applyAlignment="1" applyProtection="1">
      <alignment horizontal="center" vertical="center"/>
    </xf>
    <xf numFmtId="0" fontId="2" fillId="0" borderId="26" xfId="0" applyNumberFormat="1" applyFont="1" applyFill="1" applyBorder="1" applyAlignment="1" applyProtection="1">
      <alignment horizontal="center" vertical="center"/>
    </xf>
    <xf numFmtId="0" fontId="2" fillId="9" borderId="0" xfId="0" applyNumberFormat="1" applyFont="1" applyFill="1" applyBorder="1" applyAlignment="1" applyProtection="1">
      <alignment horizontal="center" vertical="center"/>
    </xf>
    <xf numFmtId="0" fontId="2" fillId="0" borderId="36" xfId="0" applyNumberFormat="1" applyFont="1" applyFill="1" applyBorder="1" applyAlignment="1" applyProtection="1">
      <alignment horizontal="center" vertical="center" wrapText="1"/>
    </xf>
    <xf numFmtId="0" fontId="2" fillId="0" borderId="38" xfId="0" applyNumberFormat="1" applyFont="1" applyFill="1" applyBorder="1" applyAlignment="1" applyProtection="1">
      <alignment horizontal="center" vertical="center" wrapText="1"/>
    </xf>
    <xf numFmtId="0" fontId="2" fillId="0" borderId="39" xfId="0" applyNumberFormat="1" applyFont="1" applyFill="1" applyBorder="1" applyAlignment="1" applyProtection="1">
      <alignment horizontal="center" vertical="center" wrapText="1"/>
    </xf>
    <xf numFmtId="0" fontId="2" fillId="0" borderId="4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8" xfId="0" applyFont="1" applyFill="1" applyBorder="1" applyAlignment="1">
      <alignment horizontal="center" vertical="center"/>
    </xf>
    <xf numFmtId="0" fontId="2" fillId="0" borderId="32" xfId="0" applyNumberFormat="1" applyFont="1" applyFill="1" applyBorder="1" applyAlignment="1" applyProtection="1">
      <alignment horizontal="center" vertical="center" wrapText="1"/>
    </xf>
    <xf numFmtId="0" fontId="2" fillId="0" borderId="43" xfId="0" applyNumberFormat="1" applyFont="1" applyFill="1" applyBorder="1" applyAlignment="1" applyProtection="1">
      <alignment horizontal="center" vertical="center" wrapText="1"/>
    </xf>
    <xf numFmtId="0" fontId="16" fillId="0" borderId="34" xfId="0" applyFont="1" applyBorder="1" applyAlignment="1">
      <alignment horizontal="center" vertical="center" wrapText="1"/>
    </xf>
    <xf numFmtId="0" fontId="12" fillId="0" borderId="0" xfId="0" applyFont="1" applyFill="1" applyAlignment="1">
      <alignment horizontal="center" vertical="center"/>
    </xf>
    <xf numFmtId="0" fontId="6" fillId="0" borderId="2" xfId="0" applyFont="1" applyFill="1" applyBorder="1" applyAlignment="1">
      <alignment horizontal="right" vertical="center"/>
    </xf>
    <xf numFmtId="0" fontId="6" fillId="0" borderId="0" xfId="0" applyFont="1" applyFill="1" applyBorder="1" applyAlignment="1">
      <alignment horizontal="right" vertical="center"/>
    </xf>
    <xf numFmtId="9" fontId="14" fillId="0" borderId="0" xfId="1" applyFont="1" applyFill="1" applyBorder="1" applyAlignment="1">
      <alignment horizontal="center" vertical="center"/>
    </xf>
    <xf numFmtId="9" fontId="14" fillId="0" borderId="0" xfId="1" applyFont="1" applyFill="1" applyAlignment="1">
      <alignment horizontal="center" vertical="center"/>
    </xf>
    <xf numFmtId="9" fontId="15" fillId="0" borderId="0" xfId="1" applyFont="1" applyFill="1" applyBorder="1" applyAlignment="1">
      <alignment horizontal="center" vertical="center"/>
    </xf>
    <xf numFmtId="9" fontId="0" fillId="0" borderId="2" xfId="1" applyFont="1" applyFill="1" applyBorder="1" applyAlignment="1">
      <alignment horizontal="center" vertical="center"/>
    </xf>
    <xf numFmtId="9" fontId="0" fillId="0" borderId="0" xfId="1" applyFont="1" applyFill="1" applyBorder="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9" fontId="0" fillId="0" borderId="35" xfId="1" applyFont="1" applyFill="1" applyBorder="1" applyAlignment="1">
      <alignment horizontal="center" vertical="center"/>
    </xf>
    <xf numFmtId="9" fontId="0" fillId="0" borderId="32" xfId="1" applyFont="1" applyFill="1" applyBorder="1" applyAlignment="1">
      <alignment horizontal="center" vertical="center"/>
    </xf>
    <xf numFmtId="0" fontId="0" fillId="0" borderId="0" xfId="0" applyAlignment="1">
      <alignment horizontal="center" vertical="center"/>
    </xf>
    <xf numFmtId="9" fontId="15" fillId="0" borderId="54" xfId="1" applyNumberFormat="1" applyFont="1" applyBorder="1" applyAlignment="1">
      <alignment horizontal="center" vertical="center"/>
    </xf>
    <xf numFmtId="9" fontId="15" fillId="0" borderId="55" xfId="1" applyNumberFormat="1" applyFont="1" applyBorder="1" applyAlignment="1">
      <alignment horizontal="center" vertical="center"/>
    </xf>
    <xf numFmtId="9" fontId="15" fillId="0" borderId="56" xfId="1" applyNumberFormat="1" applyFont="1" applyBorder="1" applyAlignment="1">
      <alignment horizontal="center" vertical="center"/>
    </xf>
    <xf numFmtId="9" fontId="15" fillId="0" borderId="57" xfId="1" applyNumberFormat="1" applyFont="1" applyBorder="1" applyAlignment="1">
      <alignment horizontal="center" vertical="center"/>
    </xf>
    <xf numFmtId="9" fontId="9" fillId="0" borderId="54" xfId="1" applyFont="1" applyBorder="1" applyAlignment="1">
      <alignment horizontal="center" vertical="center"/>
    </xf>
    <xf numFmtId="9" fontId="9" fillId="0" borderId="55" xfId="1" applyFont="1" applyBorder="1" applyAlignment="1">
      <alignment horizontal="center" vertical="center"/>
    </xf>
    <xf numFmtId="9" fontId="9" fillId="0" borderId="56" xfId="1" applyFont="1" applyBorder="1" applyAlignment="1">
      <alignment horizontal="center" vertical="center"/>
    </xf>
    <xf numFmtId="9" fontId="9" fillId="0" borderId="57" xfId="1" applyFont="1" applyBorder="1" applyAlignment="1">
      <alignment horizontal="center" vertical="center"/>
    </xf>
    <xf numFmtId="0" fontId="10" fillId="6" borderId="1" xfId="0" applyFont="1" applyFill="1" applyBorder="1" applyAlignment="1">
      <alignment horizontal="center" vertical="center"/>
    </xf>
    <xf numFmtId="0" fontId="10" fillId="6" borderId="2"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9" fontId="15" fillId="13" borderId="54" xfId="1" applyNumberFormat="1" applyFont="1" applyFill="1" applyBorder="1" applyAlignment="1">
      <alignment horizontal="center" vertical="center"/>
    </xf>
    <xf numFmtId="9" fontId="15" fillId="13" borderId="55" xfId="1" applyNumberFormat="1" applyFont="1" applyFill="1" applyBorder="1" applyAlignment="1">
      <alignment horizontal="center" vertical="center"/>
    </xf>
    <xf numFmtId="9" fontId="15" fillId="13" borderId="56" xfId="1" applyNumberFormat="1" applyFont="1" applyFill="1" applyBorder="1" applyAlignment="1">
      <alignment horizontal="center" vertical="center"/>
    </xf>
    <xf numFmtId="9" fontId="15" fillId="13" borderId="57" xfId="1" applyNumberFormat="1" applyFont="1" applyFill="1" applyBorder="1" applyAlignment="1">
      <alignment horizontal="center" vertical="center"/>
    </xf>
    <xf numFmtId="9" fontId="14" fillId="0" borderId="58" xfId="1" applyFont="1" applyBorder="1" applyAlignment="1">
      <alignment horizontal="center" vertical="center"/>
    </xf>
    <xf numFmtId="9" fontId="14" fillId="0" borderId="59" xfId="1" applyFont="1" applyBorder="1" applyAlignment="1">
      <alignment horizontal="center" vertical="center"/>
    </xf>
    <xf numFmtId="0" fontId="11" fillId="7" borderId="1" xfId="0" applyFont="1" applyFill="1" applyBorder="1" applyAlignment="1">
      <alignment horizontal="center" vertical="center"/>
    </xf>
    <xf numFmtId="0" fontId="11" fillId="7" borderId="2"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5" xfId="0" applyFont="1"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8" xfId="0" applyFill="1" applyBorder="1" applyAlignment="1">
      <alignment horizontal="center" vertical="center" wrapText="1"/>
    </xf>
    <xf numFmtId="0" fontId="27" fillId="2" borderId="0" xfId="0" applyFont="1" applyFill="1" applyBorder="1" applyAlignment="1" applyProtection="1">
      <alignment vertical="center" wrapText="1"/>
    </xf>
  </cellXfs>
  <cellStyles count="3">
    <cellStyle name="Collegamento ipertestuale" xfId="2" builtinId="8"/>
    <cellStyle name="Normale" xfId="0" builtinId="0"/>
    <cellStyle name="Percentuale" xfId="1" builtinId="5"/>
  </cellStyles>
  <dxfs count="59">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bgColor rgb="FF00B050"/>
        </patternFill>
      </fill>
    </dxf>
    <dxf>
      <fill>
        <patternFill patternType="solid">
          <bgColor rgb="FFFFFF00"/>
        </patternFill>
      </fill>
    </dxf>
    <dxf>
      <font>
        <color rgb="FF9C0006"/>
      </font>
      <fill>
        <patternFill patternType="solid">
          <bgColor rgb="FFFF0000"/>
        </patternFill>
      </fill>
    </dxf>
    <dxf>
      <font>
        <color rgb="FF000000"/>
      </font>
    </dxf>
    <dxf>
      <font>
        <color rgb="FF000000"/>
      </font>
    </dxf>
    <dxf>
      <font>
        <color rgb="FF000000"/>
      </font>
    </dxf>
    <dxf>
      <font>
        <color rgb="FF000000"/>
      </font>
    </dxf>
    <dxf>
      <font>
        <color rgb="FF000000"/>
      </font>
    </dxf>
    <dxf>
      <font>
        <color rgb="FF000000"/>
      </font>
    </dxf>
    <dxf>
      <font>
        <color rgb="FF000000"/>
      </font>
    </dxf>
    <dxf>
      <font>
        <color rgb="FF000000"/>
      </font>
    </dxf>
    <dxf>
      <font>
        <color rgb="FF000000"/>
      </font>
    </dxf>
    <dxf>
      <font>
        <color rgb="FF000000"/>
      </font>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color rgb="FF000000"/>
      </font>
    </dxf>
    <dxf>
      <font>
        <b val="0"/>
        <i val="0"/>
        <strike val="0"/>
        <u val="none"/>
        <sz val="12"/>
        <color theme="1"/>
        <name val="Calibri"/>
        <charset val="134"/>
        <scheme val="none"/>
      </font>
      <fill>
        <patternFill patternType="none"/>
      </fill>
      <alignment horizontal="center"/>
    </dxf>
    <dxf>
      <font>
        <b val="0"/>
        <i val="0"/>
        <strike val="0"/>
        <u val="none"/>
        <sz val="12"/>
        <color theme="1"/>
        <name val="Calibri"/>
        <charset val="134"/>
        <scheme val="none"/>
      </font>
      <fill>
        <patternFill patternType="none"/>
      </fill>
    </dxf>
    <dxf>
      <font>
        <b val="0"/>
        <i val="0"/>
        <strike val="0"/>
        <u val="none"/>
        <sz val="12"/>
        <color theme="1"/>
        <name val="Calibri"/>
        <charset val="134"/>
        <scheme val="none"/>
      </font>
      <fill>
        <patternFill patternType="none"/>
      </fill>
    </dxf>
    <dxf>
      <font>
        <b val="0"/>
        <i val="0"/>
        <strike val="0"/>
        <u val="none"/>
        <sz val="12"/>
        <color theme="1"/>
        <name val="Calibri"/>
        <charset val="134"/>
        <scheme val="none"/>
      </font>
      <fill>
        <patternFill patternType="none"/>
      </fill>
    </dxf>
    <dxf>
      <font>
        <b val="0"/>
        <i val="0"/>
        <strike val="0"/>
        <u val="none"/>
        <sz val="12"/>
        <color theme="1"/>
        <name val="Calibri"/>
        <charset val="134"/>
        <scheme val="none"/>
      </font>
      <fill>
        <patternFill patternType="none"/>
      </fill>
    </dxf>
    <dxf>
      <font>
        <b val="0"/>
        <i val="0"/>
        <strike val="0"/>
        <u val="none"/>
        <sz val="12"/>
        <color theme="1"/>
        <name val="Calibri"/>
        <charset val="134"/>
        <scheme val="none"/>
      </font>
      <fill>
        <patternFill patternType="none"/>
      </fill>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b val="0"/>
        <i val="0"/>
        <strike val="0"/>
        <u val="none"/>
        <sz val="12"/>
        <color theme="1"/>
        <name val="Calibri"/>
        <charset val="134"/>
        <scheme val="none"/>
      </font>
      <alignment wrapText="1"/>
    </dxf>
    <dxf>
      <font>
        <color rgb="FF000000"/>
      </font>
    </dxf>
    <dxf>
      <font>
        <color rgb="FF000000"/>
      </font>
    </dxf>
    <dxf>
      <font>
        <color rgb="FF000000"/>
      </font>
    </dxf>
    <dxf>
      <font>
        <color rgb="FF000000"/>
      </font>
    </dxf>
    <dxf>
      <font>
        <color rgb="FF000000"/>
      </font>
    </dxf>
    <dxf>
      <font>
        <color rgb="FF000000"/>
      </font>
    </dxf>
    <dxf>
      <font>
        <b val="0"/>
        <i val="0"/>
        <strike val="0"/>
        <u val="none"/>
        <sz val="12"/>
        <color theme="1"/>
        <name val="Calibri"/>
        <charset val="134"/>
        <scheme val="none"/>
      </font>
      <fill>
        <patternFill>
          <fgColor indexed="64"/>
          <bgColor theme="0"/>
        </patternFill>
      </fill>
      <alignment wrapText="1"/>
    </dxf>
    <dxf>
      <font>
        <b val="0"/>
        <i val="0"/>
        <strike val="0"/>
        <u val="none"/>
        <sz val="12"/>
        <color theme="1"/>
        <name val="Calibri"/>
        <charset val="134"/>
        <scheme val="none"/>
      </font>
      <fill>
        <patternFill>
          <fgColor indexed="64"/>
          <bgColor theme="0"/>
        </patternFill>
      </fill>
      <alignment wrapText="1"/>
    </dxf>
    <dxf>
      <font>
        <b val="0"/>
        <i val="0"/>
        <strike val="0"/>
        <u val="none"/>
        <sz val="12"/>
        <color theme="1"/>
        <name val="Calibri"/>
        <charset val="134"/>
        <scheme val="none"/>
      </font>
      <fill>
        <patternFill>
          <fgColor indexed="64"/>
          <bgColor theme="0"/>
        </patternFill>
      </fill>
      <alignment wrapText="1"/>
    </dxf>
    <dxf>
      <font>
        <b val="0"/>
        <i val="0"/>
        <strike val="0"/>
        <u val="none"/>
        <sz val="12"/>
        <color theme="1"/>
        <name val="Calibri"/>
        <charset val="134"/>
        <scheme val="none"/>
      </font>
      <fill>
        <patternFill>
          <fgColor indexed="64"/>
          <bgColor theme="0"/>
        </patternFill>
      </fill>
      <alignment wrapText="1"/>
    </dxf>
    <dxf>
      <font>
        <b val="0"/>
        <i val="0"/>
        <strike val="0"/>
        <u val="none"/>
        <sz val="12"/>
        <color theme="1"/>
        <name val="Calibri"/>
        <charset val="134"/>
        <scheme val="none"/>
      </font>
      <fill>
        <patternFill>
          <fgColor indexed="64"/>
          <bgColor theme="0"/>
        </patternFill>
      </fill>
      <alignment wrapText="1"/>
    </dxf>
    <dxf>
      <font>
        <b val="0"/>
      </font>
      <fill>
        <patternFill>
          <fgColor indexed="64"/>
          <bgColor theme="0"/>
        </patternFill>
      </fill>
    </dxf>
    <dxf>
      <font>
        <b/>
        <strike val="0"/>
        <outline val="0"/>
        <shadow val="0"/>
        <u val="none"/>
        <vertAlign val="baseline"/>
        <color auto="1"/>
        <name val="Calibri"/>
        <scheme val="minor"/>
      </font>
      <fill>
        <patternFill>
          <fgColor indexed="64"/>
          <bgColor theme="0"/>
        </patternFill>
      </fill>
    </dxf>
    <dxf>
      <font>
        <color rgb="FF000000"/>
      </font>
      <fill>
        <patternFill>
          <fgColor indexed="64"/>
          <bgColor theme="0"/>
        </patternFill>
      </fill>
    </dxf>
    <dxf>
      <font>
        <color rgb="FF000000"/>
      </font>
      <fill>
        <patternFill>
          <fgColor indexed="64"/>
          <bgColor theme="0"/>
        </patternFill>
      </fill>
    </dxf>
    <dxf>
      <font>
        <sz val="12"/>
        <color rgb="FF000000"/>
      </font>
      <fill>
        <patternFill>
          <fgColor indexed="64"/>
          <bgColor theme="0"/>
        </patternFill>
      </fill>
    </dxf>
    <dxf>
      <font>
        <color rgb="FF000000"/>
      </font>
      <fill>
        <patternFill>
          <fgColor indexed="64"/>
          <bgColor theme="0"/>
        </patternFill>
      </fill>
    </dxf>
    <dxf>
      <fill>
        <patternFill>
          <fgColor indexed="64"/>
          <bgColor theme="0"/>
        </patternFill>
      </fill>
    </dxf>
    <dxf>
      <font>
        <strike val="0"/>
        <outline val="0"/>
        <shadow val="0"/>
        <u val="none"/>
        <vertAlign val="baseline"/>
        <color auto="1"/>
        <name val="Calibri"/>
        <scheme val="minor"/>
      </font>
      <fill>
        <patternFill>
          <fgColor indexed="64"/>
          <bgColor theme="0"/>
        </patternFill>
      </fill>
    </dxf>
    <dxf>
      <border>
        <left/>
        <right/>
        <top/>
        <bottom/>
        <vertical/>
        <horizontal/>
      </border>
    </dxf>
    <dxf>
      <border>
        <left/>
        <right/>
        <top/>
        <bottom/>
        <vertical/>
        <horizontal/>
      </border>
    </dxf>
  </dxfs>
  <tableStyles count="11" defaultTableStyle="TableStyleMedium2" defaultPivotStyle="PivotStyleLight16">
    <tableStyle name="Slicer Style 1" pivot="0" table="0" count="2" xr9:uid="{00000000-0011-0000-FFFF-FFFF00000000}"/>
    <tableStyle name="Slicer Style 2" pivot="0" table="0" count="1" xr9:uid="{00000000-0011-0000-FFFF-FFFF01000000}"/>
    <tableStyle name="Slicer Style 3" pivot="0" table="0" count="1" xr9:uid="{00000000-0011-0000-FFFF-FFFF02000000}"/>
    <tableStyle name="Slicer Style 4" pivot="0" table="0" count="1" xr9:uid="{00000000-0011-0000-FFFF-FFFF03000000}"/>
    <tableStyle name="Slicer Style 5" pivot="0" table="0" count="1" xr9:uid="{00000000-0011-0000-FFFF-FFFF04000000}"/>
    <tableStyle name="Slicer Style 6" pivot="0" table="0" count="2" xr9:uid="{00000000-0011-0000-FFFF-FFFF05000000}"/>
    <tableStyle name="Slicer Style 7" pivot="0" table="0" count="1" xr9:uid="{00000000-0011-0000-FFFF-FFFF06000000}">
      <tableStyleElement type="wholeTable" dxfId="58"/>
    </tableStyle>
    <tableStyle name="Slicer Style 8" pivot="0" table="0" count="1" xr9:uid="{00000000-0011-0000-FFFF-FFFF07000000}">
      <tableStyleElement type="wholeTable" dxfId="57"/>
    </tableStyle>
    <tableStyle name="Slicer Style 9" pivot="0" table="0" count="1" xr9:uid="{00000000-0011-0000-FFFF-FFFF08000000}"/>
    <tableStyle name="Slicer Style 10" pivot="0" table="0" count="1" xr9:uid="{00000000-0011-0000-FFFF-FFFF09000000}"/>
    <tableStyle name="Slicer Style 11" pivot="0" table="0" count="1" xr9:uid="{00000000-0011-0000-FFFF-FFFF0A000000}"/>
  </tableStyles>
  <extLst>
    <ext xmlns:x14="http://schemas.microsoft.com/office/spreadsheetml/2009/9/main" uri="{46F421CA-312F-682f-3DD2-61675219B42D}">
      <x14:dxfs count="11">
        <dxf>
          <font>
            <b/>
            <i val="0"/>
            <u val="none"/>
            <sz val="16"/>
            <color auto="1"/>
            <name val="Calibri"/>
            <scheme val="none"/>
          </font>
        </dxf>
        <dxf>
          <font>
            <b/>
            <i val="0"/>
            <u val="none"/>
            <sz val="12"/>
            <color auto="1"/>
            <name val="Calibri"/>
            <scheme val="none"/>
          </font>
        </dxf>
        <dxf>
          <font>
            <b/>
            <i val="0"/>
            <u val="none"/>
            <sz val="12"/>
            <color auto="1"/>
            <name val="Calibri"/>
            <scheme val="none"/>
          </font>
        </dxf>
        <dxf>
          <border>
            <left/>
            <right/>
            <top/>
            <bottom/>
            <vertical/>
            <horizontal/>
          </border>
        </dxf>
        <dxf>
          <font>
            <b val="0"/>
            <i val="0"/>
            <u val="none"/>
            <sz val="11"/>
            <color theme="0"/>
            <name val="Calibri"/>
            <scheme val="none"/>
          </font>
          <border>
            <left/>
            <right/>
            <top/>
            <bottom/>
            <vertical/>
            <horizontal/>
          </border>
        </dxf>
        <dxf>
          <font>
            <b val="0"/>
            <i val="0"/>
            <u val="none"/>
            <sz val="11"/>
            <color theme="0"/>
            <name val="Calibri"/>
            <scheme val="none"/>
          </font>
        </dxf>
        <dxf>
          <font>
            <b val="0"/>
            <i val="0"/>
            <u val="none"/>
            <sz val="11"/>
            <color theme="0"/>
            <name val="Calibri"/>
            <scheme val="none"/>
          </font>
        </dxf>
        <dxf>
          <font>
            <b val="0"/>
            <i val="0"/>
            <u val="none"/>
            <sz val="11"/>
            <color theme="0"/>
            <name val="Calibri"/>
            <scheme val="none"/>
          </font>
        </dxf>
        <dxf>
          <font>
            <color theme="0"/>
          </font>
        </dxf>
        <dxf>
          <fill>
            <patternFill patternType="solid">
              <bgColor rgb="FFFF0000"/>
            </patternFill>
          </fill>
        </dxf>
        <dxf>
          <font>
            <color theme="0"/>
          </font>
          <fill>
            <patternFill patternType="solid">
              <bgColor theme="0"/>
            </patternFill>
          </fill>
        </dxf>
      </x14:dxfs>
    </ext>
    <ext xmlns:x14="http://schemas.microsoft.com/office/spreadsheetml/2009/9/main" uri="{EB79DEF2-80B8-43e5-95BD-54CBDDF9020C}">
      <x14:slicerStyles defaultSlicerStyle="Slicer Style 11">
        <x14:slicerStyle name="Slicer Style 1">
          <x14:slicerStyleElements>
            <x14:slicerStyleElement type="unselectedItemWithData" dxfId="10"/>
            <x14:slicerStyleElement type="selectedItemWithData" dxfId="9"/>
          </x14:slicerStyleElements>
        </x14:slicerStyle>
        <x14:slicerStyle name="Slicer Style 2">
          <x14:slicerStyleElements>
            <x14:slicerStyleElement type="hoveredSelectedItemWithData" dxfId="8"/>
          </x14:slicerStyleElements>
        </x14:slicerStyle>
        <x14:slicerStyle name="Slicer Style 3">
          <x14:slicerStyleElements>
            <x14:slicerStyleElement type="unselectedItemWithData" dxfId="7"/>
          </x14:slicerStyleElements>
        </x14:slicerStyle>
        <x14:slicerStyle name="Slicer Style 4">
          <x14:slicerStyleElements>
            <x14:slicerStyleElement type="selectedItemWithNoData" dxfId="6"/>
          </x14:slicerStyleElements>
        </x14:slicerStyle>
        <x14:slicerStyle name="Slicer Style 5">
          <x14:slicerStyleElements>
            <x14:slicerStyleElement type="unselectedItemWithData" dxfId="5"/>
          </x14:slicerStyleElements>
        </x14:slicerStyle>
        <x14:slicerStyle name="Slicer Style 6">
          <x14:slicerStyleElements>
            <x14:slicerStyleElement type="unselectedItemWithData" dxfId="4"/>
            <x14:slicerStyleElement type="selectedItemWithData" dxfId="3"/>
          </x14:slicerStyleElements>
        </x14:slicerStyle>
        <x14:slicerStyle name="Slicer Style 7"/>
        <x14:slicerStyle name="Slicer Style 8"/>
        <x14:slicerStyle name="Slicer Style 9">
          <x14:slicerStyleElements>
            <x14:slicerStyleElement type="selectedItemWithData" dxfId="2"/>
          </x14:slicerStyleElements>
        </x14:slicerStyle>
        <x14:slicerStyle name="Slicer Style 10">
          <x14:slicerStyleElements>
            <x14:slicerStyleElement type="selectedItemWithData" dxfId="1"/>
          </x14:slicerStyleElements>
        </x14:slicerStyle>
        <x14:slicerStyle name="Slicer Style 11">
          <x14:slicerStyleElements>
            <x14:slicerStyleElement type="un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07/relationships/slicerCache" Target="slicerCaches/slicerCache6.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07/relationships/slicerCache" Target="slicerCaches/slicerCache1.xml"/><Relationship Id="rId42" Type="http://schemas.microsoft.com/office/2007/relationships/slicerCache" Target="slicerCaches/slicerCache9.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pivotCacheDefinition" Target="pivotCache/pivotCacheDefinition7.xml"/><Relationship Id="rId38" Type="http://schemas.microsoft.com/office/2007/relationships/slicerCache" Target="slicerCaches/slicerCache5.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pivotCacheDefinition" Target="pivotCache/pivotCacheDefinition3.xml"/><Relationship Id="rId41" Type="http://schemas.microsoft.com/office/2007/relationships/slicerCache" Target="slicerCaches/slicerCache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pivotCacheDefinition" Target="pivotCache/pivotCacheDefinition6.xml"/><Relationship Id="rId37" Type="http://schemas.microsoft.com/office/2007/relationships/slicerCache" Target="slicerCaches/slicerCache4.xml"/><Relationship Id="rId40" Type="http://schemas.microsoft.com/office/2007/relationships/slicerCache" Target="slicerCaches/slicerCache7.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2.xml"/><Relationship Id="rId36" Type="http://schemas.microsoft.com/office/2007/relationships/slicerCache" Target="slicerCaches/slicerCache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5.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openxmlformats.org/officeDocument/2006/relationships/pivotCacheDefinition" Target="pivotCache/pivotCacheDefinition4.xml"/><Relationship Id="rId35" Type="http://schemas.microsoft.com/office/2007/relationships/slicerCache" Target="slicerCaches/slicerCache2.xml"/><Relationship Id="rId43"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Clinical Effectiveness</c:v>
          </c:tx>
          <c:spPr>
            <a:solidFill>
              <a:schemeClr val="accent1"/>
            </a:solidFill>
            <a:ln>
              <a:noFill/>
            </a:ln>
            <a:effectLst/>
          </c:spPr>
          <c:invertIfNegative val="0"/>
          <c:cat>
            <c:strLit>
              <c:ptCount val="8"/>
              <c:pt idx="0">
                <c:v>Breast Disease</c:v>
              </c:pt>
              <c:pt idx="1">
                <c:v>Cardiology</c:v>
              </c:pt>
              <c:pt idx="2">
                <c:v>Emergency</c:v>
              </c:pt>
              <c:pt idx="3">
                <c:v>GastroIntestinal</c:v>
              </c:pt>
              <c:pt idx="4">
                <c:v>General</c:v>
              </c:pt>
              <c:pt idx="5">
                <c:v>Genitourinary Diseases</c:v>
              </c:pt>
              <c:pt idx="6">
                <c:v>Hepato-biliary and Pancreatic Diseases</c:v>
              </c:pt>
              <c:pt idx="7">
                <c:v>Lung Disease</c:v>
              </c:pt>
            </c:strLit>
          </c:cat>
          <c:val>
            <c:numLit>
              <c:formatCode>General</c:formatCode>
              <c:ptCount val="8"/>
              <c:pt idx="0">
                <c:v>0</c:v>
              </c:pt>
              <c:pt idx="1">
                <c:v>0</c:v>
              </c:pt>
              <c:pt idx="2">
                <c:v>0</c:v>
              </c:pt>
              <c:pt idx="3">
                <c:v>0</c:v>
              </c:pt>
              <c:pt idx="4">
                <c:v>0.75</c:v>
              </c:pt>
              <c:pt idx="5">
                <c:v>0</c:v>
              </c:pt>
              <c:pt idx="6">
                <c:v>0</c:v>
              </c:pt>
              <c:pt idx="7">
                <c:v>0</c:v>
              </c:pt>
            </c:numLit>
          </c:val>
          <c:extLst>
            <c:ext xmlns:c16="http://schemas.microsoft.com/office/drawing/2014/chart" uri="{C3380CC4-5D6E-409C-BE32-E72D297353CC}">
              <c16:uniqueId val="{00000000-B55B-417D-A6BB-70319693AE42}"/>
            </c:ext>
          </c:extLst>
        </c:ser>
        <c:ser>
          <c:idx val="1"/>
          <c:order val="1"/>
          <c:tx>
            <c:v>Efficiency</c:v>
          </c:tx>
          <c:spPr>
            <a:solidFill>
              <a:schemeClr val="accent2"/>
            </a:solidFill>
            <a:ln>
              <a:noFill/>
            </a:ln>
            <a:effectLst/>
          </c:spPr>
          <c:invertIfNegative val="0"/>
          <c:cat>
            <c:strLit>
              <c:ptCount val="8"/>
              <c:pt idx="0">
                <c:v>Breast Disease</c:v>
              </c:pt>
              <c:pt idx="1">
                <c:v>Cardiology</c:v>
              </c:pt>
              <c:pt idx="2">
                <c:v>Emergency</c:v>
              </c:pt>
              <c:pt idx="3">
                <c:v>GastroIntestinal</c:v>
              </c:pt>
              <c:pt idx="4">
                <c:v>General</c:v>
              </c:pt>
              <c:pt idx="5">
                <c:v>Genitourinary Diseases</c:v>
              </c:pt>
              <c:pt idx="6">
                <c:v>Hepato-biliary and Pancreatic Diseases</c:v>
              </c:pt>
              <c:pt idx="7">
                <c:v>Lung Disease</c:v>
              </c:pt>
            </c:strLit>
          </c:cat>
          <c:val>
            <c:numLit>
              <c:formatCode>General</c:formatCode>
              <c:ptCount val="8"/>
              <c:pt idx="0">
                <c:v>0</c:v>
              </c:pt>
              <c:pt idx="1">
                <c:v>0</c:v>
              </c:pt>
              <c:pt idx="2">
                <c:v>0</c:v>
              </c:pt>
              <c:pt idx="3">
                <c:v>0</c:v>
              </c:pt>
              <c:pt idx="4">
                <c:v>0.66666666666666696</c:v>
              </c:pt>
              <c:pt idx="5">
                <c:v>0</c:v>
              </c:pt>
              <c:pt idx="6">
                <c:v>0</c:v>
              </c:pt>
              <c:pt idx="7">
                <c:v>0</c:v>
              </c:pt>
            </c:numLit>
          </c:val>
          <c:extLst>
            <c:ext xmlns:c16="http://schemas.microsoft.com/office/drawing/2014/chart" uri="{C3380CC4-5D6E-409C-BE32-E72D297353CC}">
              <c16:uniqueId val="{00000001-B55B-417D-A6BB-70319693AE42}"/>
            </c:ext>
          </c:extLst>
        </c:ser>
        <c:ser>
          <c:idx val="2"/>
          <c:order val="2"/>
          <c:tx>
            <c:v>Outcome</c:v>
          </c:tx>
          <c:spPr>
            <a:solidFill>
              <a:schemeClr val="accent3"/>
            </a:solidFill>
            <a:ln>
              <a:noFill/>
            </a:ln>
            <a:effectLst/>
          </c:spPr>
          <c:invertIfNegative val="0"/>
          <c:cat>
            <c:strLit>
              <c:ptCount val="8"/>
              <c:pt idx="0">
                <c:v>Breast Disease</c:v>
              </c:pt>
              <c:pt idx="1">
                <c:v>Cardiology</c:v>
              </c:pt>
              <c:pt idx="2">
                <c:v>Emergency</c:v>
              </c:pt>
              <c:pt idx="3">
                <c:v>GastroIntestinal</c:v>
              </c:pt>
              <c:pt idx="4">
                <c:v>General</c:v>
              </c:pt>
              <c:pt idx="5">
                <c:v>Genitourinary Diseases</c:v>
              </c:pt>
              <c:pt idx="6">
                <c:v>Hepato-biliary and Pancreatic Diseases</c:v>
              </c:pt>
              <c:pt idx="7">
                <c:v>Lung Disease</c:v>
              </c:pt>
            </c:strLit>
          </c:cat>
          <c:val>
            <c:numLit>
              <c:formatCode>General</c:formatCode>
              <c:ptCount val="8"/>
              <c:pt idx="0">
                <c:v>0.5</c:v>
              </c:pt>
              <c:pt idx="1">
                <c:v>0.2</c:v>
              </c:pt>
              <c:pt idx="2">
                <c:v>0</c:v>
              </c:pt>
              <c:pt idx="3">
                <c:v>0</c:v>
              </c:pt>
              <c:pt idx="4">
                <c:v>0</c:v>
              </c:pt>
              <c:pt idx="5">
                <c:v>0.5</c:v>
              </c:pt>
              <c:pt idx="6">
                <c:v>0.33333333333333298</c:v>
              </c:pt>
              <c:pt idx="7">
                <c:v>0.66666666666666696</c:v>
              </c:pt>
            </c:numLit>
          </c:val>
          <c:extLst>
            <c:ext xmlns:c16="http://schemas.microsoft.com/office/drawing/2014/chart" uri="{C3380CC4-5D6E-409C-BE32-E72D297353CC}">
              <c16:uniqueId val="{00000002-B55B-417D-A6BB-70319693AE42}"/>
            </c:ext>
          </c:extLst>
        </c:ser>
        <c:ser>
          <c:idx val="3"/>
          <c:order val="3"/>
          <c:tx>
            <c:v>Patient-centerdness</c:v>
          </c:tx>
          <c:spPr>
            <a:solidFill>
              <a:schemeClr val="accent4"/>
            </a:solidFill>
            <a:ln>
              <a:noFill/>
            </a:ln>
            <a:effectLst/>
          </c:spPr>
          <c:invertIfNegative val="0"/>
          <c:cat>
            <c:strLit>
              <c:ptCount val="8"/>
              <c:pt idx="0">
                <c:v>Breast Disease</c:v>
              </c:pt>
              <c:pt idx="1">
                <c:v>Cardiology</c:v>
              </c:pt>
              <c:pt idx="2">
                <c:v>Emergency</c:v>
              </c:pt>
              <c:pt idx="3">
                <c:v>GastroIntestinal</c:v>
              </c:pt>
              <c:pt idx="4">
                <c:v>General</c:v>
              </c:pt>
              <c:pt idx="5">
                <c:v>Genitourinary Diseases</c:v>
              </c:pt>
              <c:pt idx="6">
                <c:v>Hepato-biliary and Pancreatic Diseases</c:v>
              </c:pt>
              <c:pt idx="7">
                <c:v>Lung Disease</c:v>
              </c:pt>
            </c:strLit>
          </c:cat>
          <c:val>
            <c:numLit>
              <c:formatCode>General</c:formatCode>
              <c:ptCount val="8"/>
              <c:pt idx="0">
                <c:v>0</c:v>
              </c:pt>
              <c:pt idx="1">
                <c:v>0</c:v>
              </c:pt>
              <c:pt idx="2">
                <c:v>0</c:v>
              </c:pt>
              <c:pt idx="3">
                <c:v>0</c:v>
              </c:pt>
              <c:pt idx="4">
                <c:v>0.5</c:v>
              </c:pt>
              <c:pt idx="5">
                <c:v>0</c:v>
              </c:pt>
              <c:pt idx="6">
                <c:v>0</c:v>
              </c:pt>
              <c:pt idx="7">
                <c:v>0</c:v>
              </c:pt>
            </c:numLit>
          </c:val>
          <c:extLst>
            <c:ext xmlns:c16="http://schemas.microsoft.com/office/drawing/2014/chart" uri="{C3380CC4-5D6E-409C-BE32-E72D297353CC}">
              <c16:uniqueId val="{00000003-B55B-417D-A6BB-70319693AE42}"/>
            </c:ext>
          </c:extLst>
        </c:ser>
        <c:ser>
          <c:idx val="4"/>
          <c:order val="4"/>
          <c:tx>
            <c:v>Process</c:v>
          </c:tx>
          <c:spPr>
            <a:solidFill>
              <a:schemeClr val="accent5"/>
            </a:solidFill>
            <a:ln>
              <a:noFill/>
            </a:ln>
            <a:effectLst/>
          </c:spPr>
          <c:invertIfNegative val="0"/>
          <c:cat>
            <c:strLit>
              <c:ptCount val="8"/>
              <c:pt idx="0">
                <c:v>Breast Disease</c:v>
              </c:pt>
              <c:pt idx="1">
                <c:v>Cardiology</c:v>
              </c:pt>
              <c:pt idx="2">
                <c:v>Emergency</c:v>
              </c:pt>
              <c:pt idx="3">
                <c:v>GastroIntestinal</c:v>
              </c:pt>
              <c:pt idx="4">
                <c:v>General</c:v>
              </c:pt>
              <c:pt idx="5">
                <c:v>Genitourinary Diseases</c:v>
              </c:pt>
              <c:pt idx="6">
                <c:v>Hepato-biliary and Pancreatic Diseases</c:v>
              </c:pt>
              <c:pt idx="7">
                <c:v>Lung Disease</c:v>
              </c:pt>
            </c:strLit>
          </c:cat>
          <c:val>
            <c:numLit>
              <c:formatCode>General</c:formatCode>
              <c:ptCount val="8"/>
              <c:pt idx="0">
                <c:v>0.5</c:v>
              </c:pt>
              <c:pt idx="1">
                <c:v>0.33333333333333298</c:v>
              </c:pt>
              <c:pt idx="2">
                <c:v>0.42857142857142899</c:v>
              </c:pt>
              <c:pt idx="3">
                <c:v>0.33333333333333298</c:v>
              </c:pt>
              <c:pt idx="4">
                <c:v>0</c:v>
              </c:pt>
              <c:pt idx="5">
                <c:v>0.4</c:v>
              </c:pt>
              <c:pt idx="6">
                <c:v>0</c:v>
              </c:pt>
              <c:pt idx="7">
                <c:v>0</c:v>
              </c:pt>
            </c:numLit>
          </c:val>
          <c:extLst>
            <c:ext xmlns:c16="http://schemas.microsoft.com/office/drawing/2014/chart" uri="{C3380CC4-5D6E-409C-BE32-E72D297353CC}">
              <c16:uniqueId val="{00000004-B55B-417D-A6BB-70319693AE42}"/>
            </c:ext>
          </c:extLst>
        </c:ser>
        <c:ser>
          <c:idx val="5"/>
          <c:order val="5"/>
          <c:tx>
            <c:v>Safety</c:v>
          </c:tx>
          <c:spPr>
            <a:solidFill>
              <a:schemeClr val="accent6"/>
            </a:solidFill>
            <a:ln>
              <a:noFill/>
            </a:ln>
            <a:effectLst/>
          </c:spPr>
          <c:invertIfNegative val="0"/>
          <c:cat>
            <c:strLit>
              <c:ptCount val="8"/>
              <c:pt idx="0">
                <c:v>Breast Disease</c:v>
              </c:pt>
              <c:pt idx="1">
                <c:v>Cardiology</c:v>
              </c:pt>
              <c:pt idx="2">
                <c:v>Emergency</c:v>
              </c:pt>
              <c:pt idx="3">
                <c:v>GastroIntestinal</c:v>
              </c:pt>
              <c:pt idx="4">
                <c:v>General</c:v>
              </c:pt>
              <c:pt idx="5">
                <c:v>Genitourinary Diseases</c:v>
              </c:pt>
              <c:pt idx="6">
                <c:v>Hepato-biliary and Pancreatic Diseases</c:v>
              </c:pt>
              <c:pt idx="7">
                <c:v>Lung Disease</c:v>
              </c:pt>
            </c:strLit>
          </c:cat>
          <c:val>
            <c:numLit>
              <c:formatCode>General</c:formatCode>
              <c:ptCount val="8"/>
              <c:pt idx="0">
                <c:v>0</c:v>
              </c:pt>
              <c:pt idx="1">
                <c:v>0</c:v>
              </c:pt>
              <c:pt idx="2">
                <c:v>0</c:v>
              </c:pt>
              <c:pt idx="3">
                <c:v>0</c:v>
              </c:pt>
              <c:pt idx="4">
                <c:v>0.44444444444444398</c:v>
              </c:pt>
              <c:pt idx="5">
                <c:v>0</c:v>
              </c:pt>
              <c:pt idx="6">
                <c:v>0</c:v>
              </c:pt>
              <c:pt idx="7">
                <c:v>0</c:v>
              </c:pt>
            </c:numLit>
          </c:val>
          <c:extLst>
            <c:ext xmlns:c16="http://schemas.microsoft.com/office/drawing/2014/chart" uri="{C3380CC4-5D6E-409C-BE32-E72D297353CC}">
              <c16:uniqueId val="{00000005-B55B-417D-A6BB-70319693AE42}"/>
            </c:ext>
          </c:extLst>
        </c:ser>
        <c:ser>
          <c:idx val="6"/>
          <c:order val="6"/>
          <c:tx>
            <c:v>Staff orientation</c:v>
          </c:tx>
          <c:spPr>
            <a:solidFill>
              <a:schemeClr val="accent1">
                <a:lumMod val="60000"/>
              </a:schemeClr>
            </a:solidFill>
            <a:ln>
              <a:noFill/>
            </a:ln>
            <a:effectLst/>
          </c:spPr>
          <c:invertIfNegative val="0"/>
          <c:cat>
            <c:strLit>
              <c:ptCount val="8"/>
              <c:pt idx="0">
                <c:v>Breast Disease</c:v>
              </c:pt>
              <c:pt idx="1">
                <c:v>Cardiology</c:v>
              </c:pt>
              <c:pt idx="2">
                <c:v>Emergency</c:v>
              </c:pt>
              <c:pt idx="3">
                <c:v>GastroIntestinal</c:v>
              </c:pt>
              <c:pt idx="4">
                <c:v>General</c:v>
              </c:pt>
              <c:pt idx="5">
                <c:v>Genitourinary Diseases</c:v>
              </c:pt>
              <c:pt idx="6">
                <c:v>Hepato-biliary and Pancreatic Diseases</c:v>
              </c:pt>
              <c:pt idx="7">
                <c:v>Lung Disease</c:v>
              </c:pt>
            </c:strLit>
          </c:cat>
          <c:val>
            <c:numLit>
              <c:formatCode>General</c:formatCode>
              <c:ptCount val="8"/>
              <c:pt idx="0">
                <c:v>0</c:v>
              </c:pt>
              <c:pt idx="1">
                <c:v>0</c:v>
              </c:pt>
              <c:pt idx="2">
                <c:v>0</c:v>
              </c:pt>
              <c:pt idx="3">
                <c:v>0</c:v>
              </c:pt>
              <c:pt idx="4">
                <c:v>0.57142857142857095</c:v>
              </c:pt>
              <c:pt idx="5">
                <c:v>0</c:v>
              </c:pt>
              <c:pt idx="6">
                <c:v>0</c:v>
              </c:pt>
              <c:pt idx="7">
                <c:v>0</c:v>
              </c:pt>
            </c:numLit>
          </c:val>
          <c:extLst>
            <c:ext xmlns:c16="http://schemas.microsoft.com/office/drawing/2014/chart" uri="{C3380CC4-5D6E-409C-BE32-E72D297353CC}">
              <c16:uniqueId val="{00000006-B55B-417D-A6BB-70319693AE42}"/>
            </c:ext>
          </c:extLst>
        </c:ser>
        <c:ser>
          <c:idx val="7"/>
          <c:order val="7"/>
          <c:tx>
            <c:v>Timeliness</c:v>
          </c:tx>
          <c:spPr>
            <a:solidFill>
              <a:schemeClr val="accent2">
                <a:lumMod val="60000"/>
              </a:schemeClr>
            </a:solidFill>
            <a:ln>
              <a:noFill/>
            </a:ln>
            <a:effectLst/>
          </c:spPr>
          <c:invertIfNegative val="0"/>
          <c:cat>
            <c:strLit>
              <c:ptCount val="8"/>
              <c:pt idx="0">
                <c:v>Breast Disease</c:v>
              </c:pt>
              <c:pt idx="1">
                <c:v>Cardiology</c:v>
              </c:pt>
              <c:pt idx="2">
                <c:v>Emergency</c:v>
              </c:pt>
              <c:pt idx="3">
                <c:v>GastroIntestinal</c:v>
              </c:pt>
              <c:pt idx="4">
                <c:v>General</c:v>
              </c:pt>
              <c:pt idx="5">
                <c:v>Genitourinary Diseases</c:v>
              </c:pt>
              <c:pt idx="6">
                <c:v>Hepato-biliary and Pancreatic Diseases</c:v>
              </c:pt>
              <c:pt idx="7">
                <c:v>Lung Disease</c:v>
              </c:pt>
            </c:strLit>
          </c:cat>
          <c:val>
            <c:numLit>
              <c:formatCode>General</c:formatCode>
              <c:ptCount val="8"/>
              <c:pt idx="0">
                <c:v>0</c:v>
              </c:pt>
              <c:pt idx="1">
                <c:v>0</c:v>
              </c:pt>
              <c:pt idx="2">
                <c:v>0</c:v>
              </c:pt>
              <c:pt idx="3">
                <c:v>0</c:v>
              </c:pt>
              <c:pt idx="4">
                <c:v>0.33333333333333298</c:v>
              </c:pt>
              <c:pt idx="5">
                <c:v>0</c:v>
              </c:pt>
              <c:pt idx="6">
                <c:v>0</c:v>
              </c:pt>
              <c:pt idx="7">
                <c:v>0</c:v>
              </c:pt>
            </c:numLit>
          </c:val>
          <c:extLst>
            <c:ext xmlns:c16="http://schemas.microsoft.com/office/drawing/2014/chart" uri="{C3380CC4-5D6E-409C-BE32-E72D297353CC}">
              <c16:uniqueId val="{00000007-B55B-417D-A6BB-70319693AE42}"/>
            </c:ext>
          </c:extLst>
        </c:ser>
        <c:ser>
          <c:idx val="8"/>
          <c:order val="8"/>
          <c:tx>
            <c:v>Volume</c:v>
          </c:tx>
          <c:spPr>
            <a:solidFill>
              <a:schemeClr val="accent3">
                <a:lumMod val="60000"/>
              </a:schemeClr>
            </a:solidFill>
            <a:ln>
              <a:noFill/>
            </a:ln>
            <a:effectLst/>
          </c:spPr>
          <c:invertIfNegative val="0"/>
          <c:cat>
            <c:strLit>
              <c:ptCount val="8"/>
              <c:pt idx="0">
                <c:v>Breast Disease</c:v>
              </c:pt>
              <c:pt idx="1">
                <c:v>Cardiology</c:v>
              </c:pt>
              <c:pt idx="2">
                <c:v>Emergency</c:v>
              </c:pt>
              <c:pt idx="3">
                <c:v>GastroIntestinal</c:v>
              </c:pt>
              <c:pt idx="4">
                <c:v>General</c:v>
              </c:pt>
              <c:pt idx="5">
                <c:v>Genitourinary Diseases</c:v>
              </c:pt>
              <c:pt idx="6">
                <c:v>Hepato-biliary and Pancreatic Diseases</c:v>
              </c:pt>
              <c:pt idx="7">
                <c:v>Lung Disease</c:v>
              </c:pt>
            </c:strLit>
          </c:cat>
          <c:val>
            <c:numLit>
              <c:formatCode>General</c:formatCode>
              <c:ptCount val="8"/>
              <c:pt idx="0">
                <c:v>0</c:v>
              </c:pt>
              <c:pt idx="1">
                <c:v>0.5</c:v>
              </c:pt>
              <c:pt idx="2">
                <c:v>0</c:v>
              </c:pt>
              <c:pt idx="3">
                <c:v>0.16666666666666699</c:v>
              </c:pt>
              <c:pt idx="4">
                <c:v>0</c:v>
              </c:pt>
              <c:pt idx="5">
                <c:v>0.25</c:v>
              </c:pt>
              <c:pt idx="6">
                <c:v>0.28571428571428598</c:v>
              </c:pt>
              <c:pt idx="7">
                <c:v>0</c:v>
              </c:pt>
            </c:numLit>
          </c:val>
          <c:extLst>
            <c:ext xmlns:c16="http://schemas.microsoft.com/office/drawing/2014/chart" uri="{C3380CC4-5D6E-409C-BE32-E72D297353CC}">
              <c16:uniqueId val="{00000008-B55B-417D-A6BB-70319693AE42}"/>
            </c:ext>
          </c:extLst>
        </c:ser>
        <c:dLbls>
          <c:showLegendKey val="0"/>
          <c:showVal val="0"/>
          <c:showCatName val="0"/>
          <c:showSerName val="0"/>
          <c:showPercent val="0"/>
          <c:showBubbleSize val="0"/>
        </c:dLbls>
        <c:gapWidth val="219"/>
        <c:overlap val="-27"/>
        <c:axId val="10676675"/>
        <c:axId val="92268815"/>
      </c:barChart>
      <c:catAx>
        <c:axId val="10676675"/>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960000" spcFirstLastPara="0" vertOverflow="ellipsis" wrap="square" anchor="t" anchorCtr="0"/>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92268815"/>
        <c:crosses val="autoZero"/>
        <c:auto val="0"/>
        <c:lblAlgn val="ctr"/>
        <c:lblOffset val="100"/>
        <c:noMultiLvlLbl val="0"/>
      </c:catAx>
      <c:valAx>
        <c:axId val="92268815"/>
        <c:scaling>
          <c:orientation val="minMax"/>
        </c:scaling>
        <c:delete val="0"/>
        <c:axPos val="l"/>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0676675"/>
        <c:crosses val="autoZero"/>
        <c:crossBetween val="between"/>
      </c:valAx>
      <c:spPr>
        <a:noFill/>
        <a:ln>
          <a:noFill/>
        </a:ln>
        <a:effectLst/>
      </c:spPr>
    </c:plotArea>
    <c:legend>
      <c:legendPos val="r"/>
      <c:layout>
        <c:manualLayout>
          <c:xMode val="edge"/>
          <c:yMode val="edge"/>
          <c:x val="0.89445858625416097"/>
          <c:y val="4.7582037996545798E-2"/>
        </c:manualLayout>
      </c:layout>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1200" b="1" i="0" u="none" strike="noStrike" kern="1200" spc="0" baseline="0">
                <a:solidFill>
                  <a:schemeClr val="tx1">
                    <a:lumMod val="65000"/>
                    <a:lumOff val="35000"/>
                  </a:schemeClr>
                </a:solidFill>
                <a:latin typeface="+mn-lt"/>
                <a:ea typeface="+mn-ea"/>
                <a:cs typeface="+mn-cs"/>
              </a:defRPr>
            </a:pPr>
            <a:r>
              <a:rPr lang="it-IT" sz="1200" b="1"/>
              <a:t>Efficiency</a:t>
            </a:r>
          </a:p>
        </c:rich>
      </c:tx>
      <c:overlay val="0"/>
      <c:spPr>
        <a:noFill/>
        <a:ln>
          <a:noFill/>
        </a:ln>
        <a:effectLst/>
      </c:spPr>
      <c:txPr>
        <a:bodyPr rot="0" spcFirstLastPara="0" vertOverflow="ellipsis" vert="horz" wrap="square" anchor="ctr" anchorCtr="1"/>
        <a:lstStyle/>
        <a:p>
          <a:pPr defTabSz="914400">
            <a:defRPr lang="en-US"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329654157468698"/>
          <c:y val="0.225970425138632"/>
          <c:w val="0.60522442972774104"/>
          <c:h val="0.76016635859519399"/>
        </c:manualLayout>
      </c:layout>
      <c:doughnutChart>
        <c:varyColors val="1"/>
        <c:ser>
          <c:idx val="0"/>
          <c:order val="0"/>
          <c:spPr>
            <a:ln>
              <a:solidFill>
                <a:sysClr val="windowText" lastClr="000000"/>
              </a:solidFill>
            </a:ln>
          </c:spPr>
          <c:dPt>
            <c:idx val="0"/>
            <c:bubble3D val="0"/>
            <c:spPr>
              <a:solidFill>
                <a:srgbClr val="00B0F0"/>
              </a:solidFill>
              <a:ln w="19050">
                <a:solidFill>
                  <a:sysClr val="windowText" lastClr="000000"/>
                </a:solidFill>
              </a:ln>
              <a:effectLst/>
            </c:spPr>
            <c:extLst>
              <c:ext xmlns:c16="http://schemas.microsoft.com/office/drawing/2014/chart" uri="{C3380CC4-5D6E-409C-BE32-E72D297353CC}">
                <c16:uniqueId val="{00000001-832F-4701-A6CC-1E0CFC7F0030}"/>
              </c:ext>
            </c:extLst>
          </c:dPt>
          <c:dPt>
            <c:idx val="1"/>
            <c:bubble3D val="0"/>
            <c:spPr>
              <a:noFill/>
              <a:ln w="19050">
                <a:solidFill>
                  <a:sysClr val="windowText" lastClr="000000"/>
                </a:solidFill>
              </a:ln>
              <a:effectLst/>
            </c:spPr>
            <c:extLst>
              <c:ext xmlns:c16="http://schemas.microsoft.com/office/drawing/2014/chart" uri="{C3380CC4-5D6E-409C-BE32-E72D297353CC}">
                <c16:uniqueId val="{00000003-832F-4701-A6CC-1E0CFC7F0030}"/>
              </c:ext>
            </c:extLst>
          </c:dPt>
          <c:dLbls>
            <c:dLbl>
              <c:idx val="0"/>
              <c:layout>
                <c:manualLayout>
                  <c:x val="6.989659723651051E-3"/>
                  <c:y val="0.29746090973157691"/>
                </c:manualLayout>
              </c:layout>
              <c:numFmt formatCode="0%" sourceLinked="0"/>
              <c:spPr>
                <a:noFill/>
                <a:ln>
                  <a:noFill/>
                </a:ln>
                <a:effectLst/>
              </c:spPr>
              <c:txPr>
                <a:bodyPr rot="0" spcFirstLastPara="0" vertOverflow="ellipsis" vert="horz" wrap="square" lIns="38100" tIns="19050" rIns="38100" bIns="19050" anchor="ctr" anchorCtr="1"/>
                <a:lstStyle/>
                <a:p>
                  <a:pPr>
                    <a:defRPr lang="en-US" sz="2000" b="0" i="0" u="none" strike="noStrike" kern="1200" baseline="0">
                      <a:solidFill>
                        <a:schemeClr val="tx1">
                          <a:lumMod val="75000"/>
                          <a:lumOff val="25000"/>
                        </a:schemeClr>
                      </a:solidFill>
                      <a:latin typeface="Imprint MT Shadow" panose="04020605060303030202" charset="0"/>
                      <a:ea typeface="Imprint MT Shadow" panose="04020605060303030202" charset="0"/>
                      <a:cs typeface="Imprint MT Shadow" panose="04020605060303030202" charset="0"/>
                      <a:sym typeface="Imprint MT Shadow" panose="04020605060303030202"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5540838852097101"/>
                      <c:h val="0.47319778188539702"/>
                    </c:manualLayout>
                  </c15:layout>
                </c:ext>
                <c:ext xmlns:c16="http://schemas.microsoft.com/office/drawing/2014/chart" uri="{C3380CC4-5D6E-409C-BE32-E72D297353CC}">
                  <c16:uniqueId val="{00000001-832F-4701-A6CC-1E0CFC7F0030}"/>
                </c:ext>
              </c:extLst>
            </c:dLbl>
            <c:dLbl>
              <c:idx val="1"/>
              <c:delete val="1"/>
              <c:extLst>
                <c:ext xmlns:c15="http://schemas.microsoft.com/office/drawing/2012/chart" uri="{CE6537A1-D6FC-4f65-9D91-7224C49458BB}"/>
                <c:ext xmlns:c16="http://schemas.microsoft.com/office/drawing/2014/chart" uri="{C3380CC4-5D6E-409C-BE32-E72D297353CC}">
                  <c16:uniqueId val="{00000003-832F-4701-A6CC-1E0CFC7F0030}"/>
                </c:ext>
              </c:extLst>
            </c:dLbl>
            <c:spPr>
              <a:noFill/>
              <a:ln>
                <a:noFill/>
              </a:ln>
              <a:effectLst/>
            </c:spPr>
            <c:txPr>
              <a:bodyPr rot="0" spcFirstLastPara="0" vertOverflow="ellipsis" vert="horz" wrap="square" lIns="38100" tIns="19050" rIns="38100" bIns="19050" anchor="ctr" anchorCtr="1"/>
              <a:lstStyle/>
              <a:p>
                <a:pPr>
                  <a:defRPr lang="en-US" sz="20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trialpivot!$I$7:$J$7</c:f>
              <c:numCache>
                <c:formatCode>General</c:formatCode>
                <c:ptCount val="2"/>
                <c:pt idx="0">
                  <c:v>0</c:v>
                </c:pt>
                <c:pt idx="1">
                  <c:v>1</c:v>
                </c:pt>
              </c:numCache>
            </c:numRef>
          </c:val>
          <c:extLst>
            <c:ext xmlns:c16="http://schemas.microsoft.com/office/drawing/2014/chart" uri="{C3380CC4-5D6E-409C-BE32-E72D297353CC}">
              <c16:uniqueId val="{00000004-832F-4701-A6CC-1E0CFC7F0030}"/>
            </c:ext>
          </c:extLst>
        </c:ser>
        <c:dLbls>
          <c:showLegendKey val="0"/>
          <c:showVal val="1"/>
          <c:showCatName val="0"/>
          <c:showSerName val="0"/>
          <c:showPercent val="0"/>
          <c:showBubbleSize val="0"/>
          <c:showLeaderLines val="1"/>
        </c:dLbls>
        <c:firstSliceAng val="0"/>
        <c:holeSize val="60"/>
      </c:doughnutChart>
      <c:spPr>
        <a:noFill/>
        <a:ln>
          <a:solidFill>
            <a:schemeClr val="bg1"/>
          </a:solidFill>
        </a:ln>
        <a:effectLst/>
      </c:spPr>
    </c:plotArea>
    <c:plotVisOnly val="1"/>
    <c:dispBlanksAs val="gap"/>
    <c:showDLblsOverMax val="0"/>
  </c:chart>
  <c:spPr>
    <a:noFill/>
    <a:ln w="9525" cap="flat" cmpd="sng" algn="ctr">
      <a:noFill/>
      <a:round/>
    </a:ln>
    <a:effectLst/>
  </c:spPr>
  <c:txPr>
    <a:bodyPr/>
    <a:lstStyle/>
    <a:p>
      <a:pPr>
        <a:defRPr lang="en-US"/>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1000" b="1" i="0" u="none" strike="noStrike" kern="1200" spc="0" baseline="0">
                <a:solidFill>
                  <a:schemeClr val="tx1">
                    <a:lumMod val="65000"/>
                    <a:lumOff val="35000"/>
                  </a:schemeClr>
                </a:solidFill>
                <a:latin typeface="+mn-lt"/>
                <a:ea typeface="+mn-ea"/>
                <a:cs typeface="+mn-cs"/>
              </a:defRPr>
            </a:pPr>
            <a:r>
              <a:rPr lang="it-IT" sz="1000" b="1"/>
              <a:t>Patient centerdness</a:t>
            </a:r>
          </a:p>
        </c:rich>
      </c:tx>
      <c:overlay val="0"/>
      <c:spPr>
        <a:noFill/>
        <a:ln>
          <a:noFill/>
        </a:ln>
        <a:effectLst/>
      </c:spPr>
      <c:txPr>
        <a:bodyPr rot="0" spcFirstLastPara="0" vertOverflow="ellipsis" vert="horz" wrap="square" anchor="ctr" anchorCtr="1"/>
        <a:lstStyle/>
        <a:p>
          <a:pPr defTabSz="914400">
            <a:defRPr lang="en-US" sz="10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5932699341624"/>
          <c:y val="0.22370848708487101"/>
          <c:w val="0.56474030724213597"/>
          <c:h val="0.71217712177121795"/>
        </c:manualLayout>
      </c:layout>
      <c:doughnutChart>
        <c:varyColors val="1"/>
        <c:ser>
          <c:idx val="0"/>
          <c:order val="0"/>
          <c:spPr>
            <a:ln>
              <a:solidFill>
                <a:sysClr val="windowText" lastClr="000000"/>
              </a:solidFill>
            </a:ln>
          </c:spPr>
          <c:explosion val="4"/>
          <c:dPt>
            <c:idx val="0"/>
            <c:bubble3D val="0"/>
            <c:spPr>
              <a:solidFill>
                <a:srgbClr val="00B0F0"/>
              </a:solidFill>
              <a:ln w="19050">
                <a:solidFill>
                  <a:sysClr val="windowText" lastClr="000000"/>
                </a:solidFill>
              </a:ln>
              <a:effectLst/>
            </c:spPr>
            <c:extLst>
              <c:ext xmlns:c16="http://schemas.microsoft.com/office/drawing/2014/chart" uri="{C3380CC4-5D6E-409C-BE32-E72D297353CC}">
                <c16:uniqueId val="{00000001-E2F0-4E28-BD4D-95330B02CF81}"/>
              </c:ext>
            </c:extLst>
          </c:dPt>
          <c:dPt>
            <c:idx val="1"/>
            <c:bubble3D val="0"/>
            <c:spPr>
              <a:noFill/>
              <a:ln w="19050">
                <a:solidFill>
                  <a:sysClr val="windowText" lastClr="000000"/>
                </a:solidFill>
              </a:ln>
              <a:effectLst/>
            </c:spPr>
            <c:extLst>
              <c:ext xmlns:c16="http://schemas.microsoft.com/office/drawing/2014/chart" uri="{C3380CC4-5D6E-409C-BE32-E72D297353CC}">
                <c16:uniqueId val="{00000003-E2F0-4E28-BD4D-95330B02CF81}"/>
              </c:ext>
            </c:extLst>
          </c:dPt>
          <c:dLbls>
            <c:dLbl>
              <c:idx val="0"/>
              <c:layout>
                <c:manualLayout>
                  <c:x val="-9.2651629022575926E-2"/>
                  <c:y val="-0.1599172520112713"/>
                </c:manualLayout>
              </c:layout>
              <c:numFmt formatCode="0%" sourceLinked="0"/>
              <c:spPr>
                <a:noFill/>
                <a:ln>
                  <a:noFill/>
                </a:ln>
                <a:effectLst/>
              </c:spPr>
              <c:txPr>
                <a:bodyPr rot="0" spcFirstLastPara="0" vertOverflow="ellipsis" vert="horz" wrap="square" lIns="38100" tIns="19050" rIns="38100" bIns="19050" anchor="ctr" anchorCtr="1"/>
                <a:lstStyle/>
                <a:p>
                  <a:pPr>
                    <a:defRPr lang="en-US" sz="2000" b="0" i="0" u="none" strike="noStrike" kern="1200" baseline="0">
                      <a:solidFill>
                        <a:schemeClr val="tx1">
                          <a:lumMod val="75000"/>
                          <a:lumOff val="25000"/>
                        </a:schemeClr>
                      </a:solidFill>
                      <a:latin typeface="Imprint MT Shadow" panose="04020605060303030202" charset="0"/>
                      <a:ea typeface="Imprint MT Shadow" panose="04020605060303030202" charset="0"/>
                      <a:cs typeface="Imprint MT Shadow" panose="04020605060303030202" charset="0"/>
                      <a:sym typeface="Imprint MT Shadow" panose="04020605060303030202"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8307915758896099"/>
                      <c:h val="0.47047970479704798"/>
                    </c:manualLayout>
                  </c15:layout>
                </c:ext>
                <c:ext xmlns:c16="http://schemas.microsoft.com/office/drawing/2014/chart" uri="{C3380CC4-5D6E-409C-BE32-E72D297353CC}">
                  <c16:uniqueId val="{00000001-E2F0-4E28-BD4D-95330B02CF81}"/>
                </c:ext>
              </c:extLst>
            </c:dLbl>
            <c:spPr>
              <a:noFill/>
              <a:ln>
                <a:noFill/>
              </a:ln>
              <a:effectLst/>
            </c:spPr>
            <c:txPr>
              <a:bodyPr rot="0" spcFirstLastPara="0" vertOverflow="ellipsis" vert="horz" wrap="square" lIns="38100" tIns="19050" rIns="38100" bIns="19050" anchor="ctr" anchorCtr="1"/>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trialpivot!$I$8:$J$8</c:f>
              <c:numCache>
                <c:formatCode>General</c:formatCode>
                <c:ptCount val="2"/>
                <c:pt idx="0">
                  <c:v>0.75</c:v>
                </c:pt>
                <c:pt idx="1">
                  <c:v>0.25</c:v>
                </c:pt>
              </c:numCache>
            </c:numRef>
          </c:val>
          <c:extLst>
            <c:ext xmlns:c16="http://schemas.microsoft.com/office/drawing/2014/chart" uri="{C3380CC4-5D6E-409C-BE32-E72D297353CC}">
              <c16:uniqueId val="{00000004-E2F0-4E28-BD4D-95330B02CF81}"/>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lang="en-US"/>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1200" b="1" i="0" u="none" strike="noStrike" kern="1200" spc="0" baseline="0">
                <a:solidFill>
                  <a:schemeClr val="tx1">
                    <a:lumMod val="65000"/>
                    <a:lumOff val="35000"/>
                  </a:schemeClr>
                </a:solidFill>
                <a:latin typeface="+mn-lt"/>
                <a:ea typeface="+mn-ea"/>
                <a:cs typeface="+mn-cs"/>
              </a:defRPr>
            </a:pPr>
            <a:r>
              <a:rPr lang="it-IT" sz="1200" b="1"/>
              <a:t>Safety</a:t>
            </a:r>
          </a:p>
        </c:rich>
      </c:tx>
      <c:overlay val="0"/>
      <c:spPr>
        <a:noFill/>
        <a:ln>
          <a:noFill/>
        </a:ln>
        <a:effectLst/>
      </c:spPr>
      <c:txPr>
        <a:bodyPr rot="0" spcFirstLastPara="0" vertOverflow="ellipsis" vert="horz" wrap="square" anchor="ctr" anchorCtr="1"/>
        <a:lstStyle/>
        <a:p>
          <a:pPr defTabSz="914400">
            <a:defRPr lang="en-US"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6054471843946"/>
          <c:y val="0.20448307410795999"/>
          <c:w val="0.61648877438351102"/>
          <c:h val="0.76623970722781298"/>
        </c:manualLayout>
      </c:layout>
      <c:doughnutChart>
        <c:varyColors val="1"/>
        <c:ser>
          <c:idx val="0"/>
          <c:order val="0"/>
          <c:spPr>
            <a:ln>
              <a:solidFill>
                <a:sysClr val="windowText" lastClr="000000"/>
              </a:solidFill>
            </a:ln>
          </c:spPr>
          <c:dPt>
            <c:idx val="0"/>
            <c:bubble3D val="0"/>
            <c:spPr>
              <a:solidFill>
                <a:srgbClr val="00B0F0"/>
              </a:solidFill>
              <a:ln w="19050">
                <a:solidFill>
                  <a:sysClr val="windowText" lastClr="000000"/>
                </a:solidFill>
              </a:ln>
              <a:effectLst/>
            </c:spPr>
            <c:extLst>
              <c:ext xmlns:c16="http://schemas.microsoft.com/office/drawing/2014/chart" uri="{C3380CC4-5D6E-409C-BE32-E72D297353CC}">
                <c16:uniqueId val="{00000001-EFDF-4AAD-AA22-A38EAC5AB7D0}"/>
              </c:ext>
            </c:extLst>
          </c:dPt>
          <c:dPt>
            <c:idx val="1"/>
            <c:bubble3D val="0"/>
            <c:spPr>
              <a:noFill/>
              <a:ln w="19050">
                <a:solidFill>
                  <a:sysClr val="windowText" lastClr="000000"/>
                </a:solidFill>
              </a:ln>
              <a:effectLst/>
            </c:spPr>
            <c:extLst>
              <c:ext xmlns:c16="http://schemas.microsoft.com/office/drawing/2014/chart" uri="{C3380CC4-5D6E-409C-BE32-E72D297353CC}">
                <c16:uniqueId val="{00000003-EFDF-4AAD-AA22-A38EAC5AB7D0}"/>
              </c:ext>
            </c:extLst>
          </c:dPt>
          <c:dLbls>
            <c:dLbl>
              <c:idx val="0"/>
              <c:layout>
                <c:manualLayout>
                  <c:x val="-0.13186868999722823"/>
                  <c:y val="6.0302617790005369E-2"/>
                </c:manualLayout>
              </c:layout>
              <c:numFmt formatCode="0%" sourceLinked="0"/>
              <c:spPr>
                <a:noFill/>
                <a:ln>
                  <a:noFill/>
                </a:ln>
                <a:effectLst/>
              </c:spPr>
              <c:txPr>
                <a:bodyPr rot="0" spcFirstLastPara="0" vertOverflow="ellipsis" vert="horz" wrap="square" lIns="38100" tIns="19050" rIns="38100" bIns="19050" anchor="ctr" anchorCtr="1"/>
                <a:lstStyle/>
                <a:p>
                  <a:pPr>
                    <a:defRPr lang="en-US" sz="2000" b="0" i="0" u="none" strike="noStrike" kern="1200" baseline="0">
                      <a:solidFill>
                        <a:schemeClr val="tx1">
                          <a:lumMod val="75000"/>
                          <a:lumOff val="25000"/>
                        </a:schemeClr>
                      </a:solidFill>
                      <a:latin typeface="Imprint MT Shadow" panose="04020605060303030202" charset="0"/>
                      <a:ea typeface="Imprint MT Shadow" panose="04020605060303030202" charset="0"/>
                      <a:cs typeface="Imprint MT Shadow" panose="04020605060303030202" charset="0"/>
                      <a:sym typeface="Imprint MT Shadow" panose="04020605060303030202"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7283768862716199"/>
                      <c:h val="0.46660567246111601"/>
                    </c:manualLayout>
                  </c15:layout>
                </c:ext>
                <c:ext xmlns:c16="http://schemas.microsoft.com/office/drawing/2014/chart" uri="{C3380CC4-5D6E-409C-BE32-E72D297353CC}">
                  <c16:uniqueId val="{00000001-EFDF-4AAD-AA22-A38EAC5AB7D0}"/>
                </c:ext>
              </c:extLst>
            </c:dLbl>
            <c:spPr>
              <a:noFill/>
              <a:ln>
                <a:noFill/>
              </a:ln>
              <a:effectLst/>
            </c:spPr>
            <c:txPr>
              <a:bodyPr rot="0" spcFirstLastPara="0" vertOverflow="ellipsis" vert="horz" wrap="square" lIns="38100" tIns="19050" rIns="38100" bIns="19050" anchor="ctr" anchorCtr="1"/>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val>
            <c:numRef>
              <c:f>trialpivot!$I$9:$J$9</c:f>
              <c:numCache>
                <c:formatCode>General</c:formatCode>
                <c:ptCount val="2"/>
                <c:pt idx="0">
                  <c:v>0.44444444444444442</c:v>
                </c:pt>
                <c:pt idx="1">
                  <c:v>0.55555555555555558</c:v>
                </c:pt>
              </c:numCache>
            </c:numRef>
          </c:val>
          <c:extLst>
            <c:ext xmlns:c16="http://schemas.microsoft.com/office/drawing/2014/chart" uri="{C3380CC4-5D6E-409C-BE32-E72D297353CC}">
              <c16:uniqueId val="{00000004-EFDF-4AAD-AA22-A38EAC5AB7D0}"/>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lang="en-US"/>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1200" b="1" i="0" u="none" strike="noStrike" kern="1200" spc="0" baseline="0">
                <a:solidFill>
                  <a:schemeClr val="tx1">
                    <a:lumMod val="65000"/>
                    <a:lumOff val="35000"/>
                  </a:schemeClr>
                </a:solidFill>
                <a:latin typeface="+mn-lt"/>
                <a:ea typeface="+mn-ea"/>
                <a:cs typeface="+mn-cs"/>
              </a:defRPr>
            </a:pPr>
            <a:r>
              <a:rPr lang="it-IT" sz="1200" b="1"/>
              <a:t>Staff orientation</a:t>
            </a:r>
          </a:p>
        </c:rich>
      </c:tx>
      <c:overlay val="0"/>
      <c:spPr>
        <a:noFill/>
        <a:ln>
          <a:noFill/>
        </a:ln>
        <a:effectLst/>
      </c:spPr>
      <c:txPr>
        <a:bodyPr rot="0" spcFirstLastPara="0" vertOverflow="ellipsis" vert="horz" wrap="square" anchor="ctr" anchorCtr="1"/>
        <a:lstStyle/>
        <a:p>
          <a:pPr defTabSz="914400">
            <a:defRPr lang="en-US"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538677918424799"/>
          <c:y val="0.23971962616822401"/>
          <c:w val="0.56153305203938098"/>
          <c:h val="0.74626168224299105"/>
        </c:manualLayout>
      </c:layout>
      <c:doughnutChart>
        <c:varyColors val="1"/>
        <c:ser>
          <c:idx val="0"/>
          <c:order val="0"/>
          <c:spPr>
            <a:ln>
              <a:solidFill>
                <a:sysClr val="windowText" lastClr="000000"/>
              </a:solidFill>
            </a:ln>
          </c:spPr>
          <c:dPt>
            <c:idx val="0"/>
            <c:bubble3D val="0"/>
            <c:spPr>
              <a:solidFill>
                <a:srgbClr val="00B0F0"/>
              </a:solidFill>
              <a:ln w="19050">
                <a:solidFill>
                  <a:sysClr val="windowText" lastClr="000000"/>
                </a:solidFill>
              </a:ln>
              <a:effectLst/>
            </c:spPr>
            <c:extLst>
              <c:ext xmlns:c16="http://schemas.microsoft.com/office/drawing/2014/chart" uri="{C3380CC4-5D6E-409C-BE32-E72D297353CC}">
                <c16:uniqueId val="{00000001-C8D8-4A47-8D22-31129BDEB9DD}"/>
              </c:ext>
            </c:extLst>
          </c:dPt>
          <c:dPt>
            <c:idx val="1"/>
            <c:bubble3D val="0"/>
            <c:spPr>
              <a:noFill/>
              <a:ln w="19050">
                <a:solidFill>
                  <a:sysClr val="windowText" lastClr="000000"/>
                </a:solidFill>
              </a:ln>
              <a:effectLst/>
            </c:spPr>
            <c:extLst>
              <c:ext xmlns:c16="http://schemas.microsoft.com/office/drawing/2014/chart" uri="{C3380CC4-5D6E-409C-BE32-E72D297353CC}">
                <c16:uniqueId val="{00000003-C8D8-4A47-8D22-31129BDEB9DD}"/>
              </c:ext>
            </c:extLst>
          </c:dPt>
          <c:dLbls>
            <c:dLbl>
              <c:idx val="0"/>
              <c:layout>
                <c:manualLayout>
                  <c:x val="-0.14077979572762353"/>
                  <c:y val="6.30839961523742E-2"/>
                </c:manualLayout>
              </c:layout>
              <c:numFmt formatCode="0%" sourceLinked="0"/>
              <c:spPr>
                <a:noFill/>
                <a:ln>
                  <a:noFill/>
                </a:ln>
                <a:effectLst/>
              </c:spPr>
              <c:txPr>
                <a:bodyPr rot="0" spcFirstLastPara="0" vertOverflow="ellipsis" vert="horz" wrap="square" lIns="38100" tIns="19050" rIns="38100" bIns="19050" anchor="ctr" anchorCtr="1"/>
                <a:lstStyle/>
                <a:p>
                  <a:pPr>
                    <a:defRPr lang="en-US" sz="2000" b="0" i="0" u="none" strike="noStrike" kern="1200" baseline="0">
                      <a:solidFill>
                        <a:schemeClr val="tx1">
                          <a:lumMod val="75000"/>
                          <a:lumOff val="25000"/>
                        </a:schemeClr>
                      </a:solidFill>
                      <a:latin typeface="Imprint MT Shadow" panose="04020605060303030202" charset="0"/>
                      <a:ea typeface="Imprint MT Shadow" panose="04020605060303030202" charset="0"/>
                      <a:cs typeface="Imprint MT Shadow" panose="04020605060303030202" charset="0"/>
                      <a:sym typeface="Imprint MT Shadow" panose="04020605060303030202"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86075949367089"/>
                      <c:h val="0.47663551401869197"/>
                    </c:manualLayout>
                  </c15:layout>
                </c:ext>
                <c:ext xmlns:c16="http://schemas.microsoft.com/office/drawing/2014/chart" uri="{C3380CC4-5D6E-409C-BE32-E72D297353CC}">
                  <c16:uniqueId val="{00000001-C8D8-4A47-8D22-31129BDEB9DD}"/>
                </c:ext>
              </c:extLst>
            </c:dLbl>
            <c:dLbl>
              <c:idx val="1"/>
              <c:delete val="1"/>
              <c:extLst>
                <c:ext xmlns:c15="http://schemas.microsoft.com/office/drawing/2012/chart" uri="{CE6537A1-D6FC-4f65-9D91-7224C49458BB}"/>
                <c:ext xmlns:c16="http://schemas.microsoft.com/office/drawing/2014/chart" uri="{C3380CC4-5D6E-409C-BE32-E72D297353CC}">
                  <c16:uniqueId val="{00000003-C8D8-4A47-8D22-31129BDEB9DD}"/>
                </c:ext>
              </c:extLst>
            </c:dLbl>
            <c:spPr>
              <a:noFill/>
              <a:ln>
                <a:noFill/>
              </a:ln>
              <a:effectLst/>
            </c:spPr>
            <c:txPr>
              <a:bodyPr rot="0" spcFirstLastPara="0" vertOverflow="ellipsis" vert="horz" wrap="square" lIns="38100" tIns="19050" rIns="38100" bIns="19050" anchor="ctr" anchorCtr="1"/>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trialpivot!$I$10:$J$10</c:f>
              <c:numCache>
                <c:formatCode>General</c:formatCode>
                <c:ptCount val="2"/>
                <c:pt idx="0">
                  <c:v>0.42857142857142855</c:v>
                </c:pt>
                <c:pt idx="1">
                  <c:v>0.5714285714285714</c:v>
                </c:pt>
              </c:numCache>
            </c:numRef>
          </c:val>
          <c:extLst>
            <c:ext xmlns:c16="http://schemas.microsoft.com/office/drawing/2014/chart" uri="{C3380CC4-5D6E-409C-BE32-E72D297353CC}">
              <c16:uniqueId val="{00000004-C8D8-4A47-8D22-31129BDEB9DD}"/>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lang="en-US"/>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1200" b="1" i="0" u="none" strike="noStrike" kern="1200" spc="0" baseline="0">
                <a:solidFill>
                  <a:schemeClr val="tx1">
                    <a:lumMod val="65000"/>
                    <a:lumOff val="35000"/>
                  </a:schemeClr>
                </a:solidFill>
                <a:latin typeface="+mn-lt"/>
                <a:ea typeface="+mn-ea"/>
                <a:cs typeface="+mn-cs"/>
              </a:defRPr>
            </a:pPr>
            <a:r>
              <a:rPr lang="it-IT" sz="1200" b="1"/>
              <a:t>Timliness</a:t>
            </a:r>
          </a:p>
        </c:rich>
      </c:tx>
      <c:overlay val="0"/>
      <c:spPr>
        <a:noFill/>
        <a:ln>
          <a:noFill/>
        </a:ln>
        <a:effectLst/>
      </c:spPr>
      <c:txPr>
        <a:bodyPr rot="0" spcFirstLastPara="0" vertOverflow="ellipsis" vert="horz" wrap="square" anchor="ctr" anchorCtr="1"/>
        <a:lstStyle/>
        <a:p>
          <a:pPr defTabSz="914400">
            <a:defRPr lang="en-US"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8985031033223801"/>
          <c:y val="0.180934752429431"/>
          <c:w val="0.63526834611172001"/>
          <c:h val="0.80518278574733904"/>
        </c:manualLayout>
      </c:layout>
      <c:doughnutChart>
        <c:varyColors val="1"/>
        <c:ser>
          <c:idx val="0"/>
          <c:order val="0"/>
          <c:spPr>
            <a:ln>
              <a:solidFill>
                <a:sysClr val="windowText" lastClr="000000"/>
              </a:solidFill>
            </a:ln>
          </c:spPr>
          <c:dPt>
            <c:idx val="0"/>
            <c:bubble3D val="0"/>
            <c:spPr>
              <a:solidFill>
                <a:srgbClr val="00B0F0"/>
              </a:solidFill>
              <a:ln w="19050">
                <a:solidFill>
                  <a:sysClr val="windowText" lastClr="000000"/>
                </a:solidFill>
              </a:ln>
              <a:effectLst/>
            </c:spPr>
            <c:extLst>
              <c:ext xmlns:c16="http://schemas.microsoft.com/office/drawing/2014/chart" uri="{C3380CC4-5D6E-409C-BE32-E72D297353CC}">
                <c16:uniqueId val="{00000001-7318-4E42-8325-02A1E266B847}"/>
              </c:ext>
            </c:extLst>
          </c:dPt>
          <c:dPt>
            <c:idx val="1"/>
            <c:bubble3D val="0"/>
            <c:spPr>
              <a:noFill/>
              <a:ln w="19050">
                <a:solidFill>
                  <a:sysClr val="windowText" lastClr="000000"/>
                </a:solidFill>
              </a:ln>
              <a:effectLst/>
            </c:spPr>
            <c:extLst>
              <c:ext xmlns:c16="http://schemas.microsoft.com/office/drawing/2014/chart" uri="{C3380CC4-5D6E-409C-BE32-E72D297353CC}">
                <c16:uniqueId val="{00000003-7318-4E42-8325-02A1E266B847}"/>
              </c:ext>
            </c:extLst>
          </c:dPt>
          <c:dLbls>
            <c:dLbl>
              <c:idx val="0"/>
              <c:layout>
                <c:manualLayout>
                  <c:x val="-0.14305359563564227"/>
                  <c:y val="0.14777032061803666"/>
                </c:manualLayout>
              </c:layout>
              <c:numFmt formatCode="0%" sourceLinked="0"/>
              <c:spPr>
                <a:noFill/>
                <a:ln>
                  <a:noFill/>
                </a:ln>
                <a:effectLst/>
              </c:spPr>
              <c:txPr>
                <a:bodyPr rot="0" spcFirstLastPara="0" vertOverflow="ellipsis" vert="horz" wrap="square" lIns="38100" tIns="19050" rIns="38100" bIns="19050" anchor="ctr" anchorCtr="1"/>
                <a:lstStyle/>
                <a:p>
                  <a:pPr>
                    <a:defRPr lang="en-US" sz="2000" b="0" i="0" u="none" strike="noStrike" kern="1200" baseline="0">
                      <a:solidFill>
                        <a:schemeClr val="tx1">
                          <a:lumMod val="75000"/>
                          <a:lumOff val="25000"/>
                        </a:schemeClr>
                      </a:solidFill>
                      <a:latin typeface="Imprint MT Shadow" panose="04020605060303030202" charset="0"/>
                      <a:ea typeface="Imprint MT Shadow" panose="04020605060303030202" charset="0"/>
                      <a:cs typeface="Imprint MT Shadow" panose="04020605060303030202" charset="0"/>
                      <a:sym typeface="Imprint MT Shadow" panose="04020605060303030202"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4063526834611202"/>
                      <c:h val="0.47200370198982"/>
                    </c:manualLayout>
                  </c15:layout>
                </c:ext>
                <c:ext xmlns:c16="http://schemas.microsoft.com/office/drawing/2014/chart" uri="{C3380CC4-5D6E-409C-BE32-E72D297353CC}">
                  <c16:uniqueId val="{00000001-7318-4E42-8325-02A1E266B847}"/>
                </c:ext>
              </c:extLst>
            </c:dLbl>
            <c:dLbl>
              <c:idx val="1"/>
              <c:delete val="1"/>
              <c:extLst>
                <c:ext xmlns:c15="http://schemas.microsoft.com/office/drawing/2012/chart" uri="{CE6537A1-D6FC-4f65-9D91-7224C49458BB}"/>
                <c:ext xmlns:c16="http://schemas.microsoft.com/office/drawing/2014/chart" uri="{C3380CC4-5D6E-409C-BE32-E72D297353CC}">
                  <c16:uniqueId val="{00000003-7318-4E42-8325-02A1E266B847}"/>
                </c:ext>
              </c:extLst>
            </c:dLbl>
            <c:spPr>
              <a:noFill/>
              <a:ln>
                <a:noFill/>
              </a:ln>
              <a:effectLst/>
            </c:spPr>
            <c:txPr>
              <a:bodyPr rot="0" spcFirstLastPara="0" vertOverflow="ellipsis" vert="horz" wrap="square" lIns="38100" tIns="19050" rIns="38100" bIns="19050" anchor="ctr" anchorCtr="1"/>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trialpivot!$I$11:$J$11</c:f>
              <c:numCache>
                <c:formatCode>General</c:formatCode>
                <c:ptCount val="2"/>
                <c:pt idx="0">
                  <c:v>0.33333333333333331</c:v>
                </c:pt>
                <c:pt idx="1">
                  <c:v>0.66666666666666674</c:v>
                </c:pt>
              </c:numCache>
            </c:numRef>
          </c:val>
          <c:extLst>
            <c:ext xmlns:c16="http://schemas.microsoft.com/office/drawing/2014/chart" uri="{C3380CC4-5D6E-409C-BE32-E72D297353CC}">
              <c16:uniqueId val="{00000004-7318-4E42-8325-02A1E266B847}"/>
            </c:ext>
          </c:extLst>
        </c:ser>
        <c:dLbls>
          <c:showLegendKey val="0"/>
          <c:showVal val="0"/>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lang="en-US"/>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2000" b="1" i="0" u="none" strike="noStrike" kern="1200" spc="0" baseline="0">
                <a:solidFill>
                  <a:schemeClr val="tx1">
                    <a:lumMod val="65000"/>
                    <a:lumOff val="35000"/>
                  </a:schemeClr>
                </a:solidFill>
                <a:latin typeface="+mn-lt"/>
                <a:ea typeface="+mn-ea"/>
                <a:cs typeface="+mn-cs"/>
              </a:defRPr>
            </a:pPr>
            <a:r>
              <a:rPr lang="it-IT" sz="2000" b="1"/>
              <a:t>Core Section indicators</a:t>
            </a:r>
          </a:p>
        </c:rich>
      </c:tx>
      <c:layout>
        <c:manualLayout>
          <c:xMode val="edge"/>
          <c:yMode val="edge"/>
          <c:x val="0.28450190355330002"/>
          <c:y val="1.7135642135642101E-2"/>
        </c:manualLayout>
      </c:layout>
      <c:overlay val="0"/>
      <c:spPr>
        <a:noFill/>
        <a:ln>
          <a:noFill/>
        </a:ln>
        <a:effectLst/>
      </c:spPr>
      <c:txPr>
        <a:bodyPr rot="0" spcFirstLastPara="0" vertOverflow="ellipsis" vert="horz" wrap="square" anchor="ctr" anchorCtr="1"/>
        <a:lstStyle/>
        <a:p>
          <a:pPr defTabSz="914400">
            <a:defRPr lang="en-US" sz="20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layout>
        <c:manualLayout>
          <c:xMode val="edge"/>
          <c:yMode val="edge"/>
          <c:x val="1.9448741022268901E-2"/>
          <c:y val="0.77941451780645998"/>
          <c:w val="0.97365259742733601"/>
          <c:h val="0.21685727686069101"/>
        </c:manualLayout>
      </c:layout>
      <c:overlay val="0"/>
      <c:spPr>
        <a:noFill/>
        <a:ln>
          <a:noFill/>
        </a:ln>
        <a:effectLst/>
      </c:spPr>
      <c:txPr>
        <a:bodyPr rot="0" spcFirstLastPara="0" vertOverflow="ellipsis" vert="horz" wrap="square" anchor="ctr" anchorCtr="1"/>
        <a:lstStyle/>
        <a:p>
          <a:pPr>
            <a:defRPr lang="en-US"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lang="en-US"/>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0" vertOverflow="ellipsis" vert="horz" wrap="square" anchor="ctr" anchorCtr="1"/>
          <a:lstStyle/>
          <a:p>
            <a:pPr defTabSz="914400">
              <a:defRPr lang="en-US" sz="2000" b="1" i="0" u="none" strike="noStrike" kern="1200" spc="0" baseline="0">
                <a:solidFill>
                  <a:schemeClr val="tx1">
                    <a:lumMod val="65000"/>
                    <a:lumOff val="35000"/>
                  </a:schemeClr>
                </a:solidFill>
                <a:latin typeface="+mn-lt"/>
                <a:ea typeface="+mn-ea"/>
                <a:cs typeface="+mn-cs"/>
              </a:defRPr>
            </a:pPr>
            <a:r>
              <a:rPr lang="it-IT" sz="2000" b="1"/>
              <a:t>Specific Section</a:t>
            </a:r>
          </a:p>
        </c:rich>
      </c:tx>
      <c:layout>
        <c:manualLayout>
          <c:xMode val="edge"/>
          <c:yMode val="edge"/>
          <c:x val="0.53097327852661502"/>
          <c:y val="2.15307965829886E-2"/>
        </c:manualLayout>
      </c:layout>
      <c:overlay val="0"/>
      <c:spPr>
        <a:noFill/>
        <a:ln>
          <a:noFill/>
        </a:ln>
        <a:effectLst/>
      </c:spPr>
      <c:txPr>
        <a:bodyPr rot="0" spcFirstLastPara="0" vertOverflow="ellipsis" vert="horz" wrap="square" anchor="ctr" anchorCtr="1"/>
        <a:lstStyle/>
        <a:p>
          <a:pPr defTabSz="914400">
            <a:defRPr lang="en-US" sz="20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trialpivot!$C$104</c:f>
              <c:strCache>
                <c:ptCount val="1"/>
                <c:pt idx="0">
                  <c:v>Outcome </c:v>
                </c:pt>
              </c:strCache>
            </c:strRef>
          </c:tx>
          <c:spPr>
            <a:solidFill>
              <a:schemeClr val="accent2">
                <a:shade val="65000"/>
              </a:schemeClr>
            </a:solidFill>
            <a:ln>
              <a:noFill/>
            </a:ln>
            <a:effectLst/>
          </c:spPr>
          <c:invertIfNegative val="0"/>
          <c:cat>
            <c:strRef>
              <c:f>trialpivot!$B$105:$B$111</c:f>
              <c:strCache>
                <c:ptCount val="7"/>
                <c:pt idx="0">
                  <c:v>Breast Disease</c:v>
                </c:pt>
                <c:pt idx="1">
                  <c:v>Cardiology</c:v>
                </c:pt>
                <c:pt idx="2">
                  <c:v>Emergency</c:v>
                </c:pt>
                <c:pt idx="3">
                  <c:v>GastroIntestinal</c:v>
                </c:pt>
                <c:pt idx="4">
                  <c:v>Genitourinary Diseases</c:v>
                </c:pt>
                <c:pt idx="5">
                  <c:v>Hepato-biliary and Pancreatic Diseases</c:v>
                </c:pt>
                <c:pt idx="6">
                  <c:v>Lung Disease</c:v>
                </c:pt>
              </c:strCache>
            </c:strRef>
          </c:cat>
          <c:val>
            <c:numRef>
              <c:f>trialpivot!$C$105:$C$111</c:f>
              <c:numCache>
                <c:formatCode>General</c:formatCode>
                <c:ptCount val="7"/>
                <c:pt idx="0">
                  <c:v>1</c:v>
                </c:pt>
                <c:pt idx="1">
                  <c:v>0.2</c:v>
                </c:pt>
                <c:pt idx="2">
                  <c:v>0</c:v>
                </c:pt>
                <c:pt idx="3">
                  <c:v>0</c:v>
                </c:pt>
                <c:pt idx="4">
                  <c:v>0.5</c:v>
                </c:pt>
                <c:pt idx="5">
                  <c:v>0.33333333333333331</c:v>
                </c:pt>
                <c:pt idx="6">
                  <c:v>1</c:v>
                </c:pt>
              </c:numCache>
            </c:numRef>
          </c:val>
          <c:extLst>
            <c:ext xmlns:c16="http://schemas.microsoft.com/office/drawing/2014/chart" uri="{C3380CC4-5D6E-409C-BE32-E72D297353CC}">
              <c16:uniqueId val="{00000000-1121-4D9E-B501-6C589237DCB0}"/>
            </c:ext>
          </c:extLst>
        </c:ser>
        <c:ser>
          <c:idx val="1"/>
          <c:order val="1"/>
          <c:tx>
            <c:strRef>
              <c:f>trialpivot!$D$104</c:f>
              <c:strCache>
                <c:ptCount val="1"/>
                <c:pt idx="0">
                  <c:v>Process</c:v>
                </c:pt>
              </c:strCache>
            </c:strRef>
          </c:tx>
          <c:spPr>
            <a:solidFill>
              <a:schemeClr val="accent2"/>
            </a:solidFill>
            <a:ln>
              <a:noFill/>
            </a:ln>
            <a:effectLst/>
          </c:spPr>
          <c:invertIfNegative val="0"/>
          <c:cat>
            <c:strRef>
              <c:f>trialpivot!$B$105:$B$111</c:f>
              <c:strCache>
                <c:ptCount val="7"/>
                <c:pt idx="0">
                  <c:v>Breast Disease</c:v>
                </c:pt>
                <c:pt idx="1">
                  <c:v>Cardiology</c:v>
                </c:pt>
                <c:pt idx="2">
                  <c:v>Emergency</c:v>
                </c:pt>
                <c:pt idx="3">
                  <c:v>GastroIntestinal</c:v>
                </c:pt>
                <c:pt idx="4">
                  <c:v>Genitourinary Diseases</c:v>
                </c:pt>
                <c:pt idx="5">
                  <c:v>Hepato-biliary and Pancreatic Diseases</c:v>
                </c:pt>
                <c:pt idx="6">
                  <c:v>Lung Disease</c:v>
                </c:pt>
              </c:strCache>
            </c:strRef>
          </c:cat>
          <c:val>
            <c:numRef>
              <c:f>trialpivot!$D$105:$D$111</c:f>
              <c:numCache>
                <c:formatCode>General</c:formatCode>
                <c:ptCount val="7"/>
                <c:pt idx="0">
                  <c:v>0.5</c:v>
                </c:pt>
                <c:pt idx="1">
                  <c:v>0.33333333333333331</c:v>
                </c:pt>
                <c:pt idx="2">
                  <c:v>0.42857142857142855</c:v>
                </c:pt>
                <c:pt idx="3">
                  <c:v>0</c:v>
                </c:pt>
                <c:pt idx="4">
                  <c:v>0.4</c:v>
                </c:pt>
                <c:pt idx="5">
                  <c:v>0</c:v>
                </c:pt>
                <c:pt idx="6">
                  <c:v>1</c:v>
                </c:pt>
              </c:numCache>
            </c:numRef>
          </c:val>
          <c:extLst>
            <c:ext xmlns:c16="http://schemas.microsoft.com/office/drawing/2014/chart" uri="{C3380CC4-5D6E-409C-BE32-E72D297353CC}">
              <c16:uniqueId val="{00000001-1121-4D9E-B501-6C589237DCB0}"/>
            </c:ext>
          </c:extLst>
        </c:ser>
        <c:ser>
          <c:idx val="2"/>
          <c:order val="2"/>
          <c:tx>
            <c:strRef>
              <c:f>trialpivot!$E$104</c:f>
              <c:strCache>
                <c:ptCount val="1"/>
                <c:pt idx="0">
                  <c:v>Volume </c:v>
                </c:pt>
              </c:strCache>
            </c:strRef>
          </c:tx>
          <c:spPr>
            <a:solidFill>
              <a:schemeClr val="accent2">
                <a:tint val="65000"/>
              </a:schemeClr>
            </a:solidFill>
            <a:ln>
              <a:noFill/>
            </a:ln>
            <a:effectLst/>
          </c:spPr>
          <c:invertIfNegative val="0"/>
          <c:cat>
            <c:strRef>
              <c:f>trialpivot!$B$105:$B$111</c:f>
              <c:strCache>
                <c:ptCount val="7"/>
                <c:pt idx="0">
                  <c:v>Breast Disease</c:v>
                </c:pt>
                <c:pt idx="1">
                  <c:v>Cardiology</c:v>
                </c:pt>
                <c:pt idx="2">
                  <c:v>Emergency</c:v>
                </c:pt>
                <c:pt idx="3">
                  <c:v>GastroIntestinal</c:v>
                </c:pt>
                <c:pt idx="4">
                  <c:v>Genitourinary Diseases</c:v>
                </c:pt>
                <c:pt idx="5">
                  <c:v>Hepato-biliary and Pancreatic Diseases</c:v>
                </c:pt>
                <c:pt idx="6">
                  <c:v>Lung Disease</c:v>
                </c:pt>
              </c:strCache>
            </c:strRef>
          </c:cat>
          <c:val>
            <c:numRef>
              <c:f>trialpivot!$E$105:$E$111</c:f>
              <c:numCache>
                <c:formatCode>General</c:formatCode>
                <c:ptCount val="7"/>
                <c:pt idx="0">
                  <c:v>1</c:v>
                </c:pt>
                <c:pt idx="1">
                  <c:v>0.33333333333333331</c:v>
                </c:pt>
                <c:pt idx="2">
                  <c:v>0</c:v>
                </c:pt>
                <c:pt idx="3">
                  <c:v>0.66666666666666663</c:v>
                </c:pt>
                <c:pt idx="4">
                  <c:v>0.25</c:v>
                </c:pt>
                <c:pt idx="5">
                  <c:v>0.2857142857142857</c:v>
                </c:pt>
                <c:pt idx="6">
                  <c:v>1</c:v>
                </c:pt>
              </c:numCache>
            </c:numRef>
          </c:val>
          <c:extLst>
            <c:ext xmlns:c16="http://schemas.microsoft.com/office/drawing/2014/chart" uri="{C3380CC4-5D6E-409C-BE32-E72D297353CC}">
              <c16:uniqueId val="{00000002-1121-4D9E-B501-6C589237DCB0}"/>
            </c:ext>
          </c:extLst>
        </c:ser>
        <c:dLbls>
          <c:showLegendKey val="0"/>
          <c:showVal val="0"/>
          <c:showCatName val="0"/>
          <c:showSerName val="0"/>
          <c:showPercent val="0"/>
          <c:showBubbleSize val="0"/>
        </c:dLbls>
        <c:gapWidth val="31"/>
        <c:overlap val="100"/>
        <c:axId val="624589701"/>
        <c:axId val="611460484"/>
      </c:barChart>
      <c:catAx>
        <c:axId val="624589701"/>
        <c:scaling>
          <c:orientation val="minMax"/>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en-US" sz="1400" b="0" i="0" u="none" strike="noStrike" kern="1200" baseline="0">
                <a:solidFill>
                  <a:schemeClr val="tx1">
                    <a:lumMod val="65000"/>
                    <a:lumOff val="35000"/>
                  </a:schemeClr>
                </a:solidFill>
                <a:latin typeface="+mn-lt"/>
                <a:ea typeface="+mn-ea"/>
                <a:cs typeface="+mn-cs"/>
              </a:defRPr>
            </a:pPr>
            <a:endParaRPr lang="en-US"/>
          </a:p>
        </c:txPr>
        <c:crossAx val="611460484"/>
        <c:crosses val="autoZero"/>
        <c:auto val="1"/>
        <c:lblAlgn val="ctr"/>
        <c:lblOffset val="100"/>
        <c:noMultiLvlLbl val="0"/>
      </c:catAx>
      <c:valAx>
        <c:axId val="611460484"/>
        <c:scaling>
          <c:orientation val="minMax"/>
          <c:max val="1"/>
        </c:scaling>
        <c:delete val="0"/>
        <c:axPos val="b"/>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624589701"/>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lang="en-US"/>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0" vertOverflow="ellipsis" vert="horz" wrap="square" anchor="ctr" anchorCtr="1"/>
          <a:lstStyle/>
          <a:p>
            <a:pPr defTabSz="914400">
              <a:defRPr lang="en-US" sz="2400" b="1" i="0" u="none" strike="noStrike" kern="1200" spc="0" baseline="0">
                <a:solidFill>
                  <a:schemeClr val="tx1">
                    <a:lumMod val="65000"/>
                    <a:lumOff val="35000"/>
                  </a:schemeClr>
                </a:solidFill>
                <a:latin typeface="+mn-lt"/>
                <a:ea typeface="+mn-ea"/>
                <a:cs typeface="+mn-cs"/>
              </a:defRPr>
            </a:pPr>
            <a:r>
              <a:rPr lang="it-IT" sz="2400" b="1"/>
              <a:t>Specific section indicators</a:t>
            </a:r>
          </a:p>
        </c:rich>
      </c:tx>
      <c:overlay val="0"/>
      <c:spPr>
        <a:noFill/>
        <a:ln>
          <a:noFill/>
        </a:ln>
        <a:effectLst/>
      </c:spPr>
      <c:txPr>
        <a:bodyPr rot="0" spcFirstLastPara="0" vertOverflow="ellipsis" vert="horz" wrap="square" anchor="ctr" anchorCtr="1"/>
        <a:lstStyle/>
        <a:p>
          <a:pPr defTabSz="914400">
            <a:defRPr lang="en-US"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layout>
        <c:manualLayout>
          <c:xMode val="edge"/>
          <c:yMode val="edge"/>
          <c:x val="0.685996575526161"/>
          <c:y val="0.25957063970720901"/>
          <c:w val="0.26286807126073403"/>
          <c:h val="0.43689785819222099"/>
        </c:manualLayout>
      </c:layout>
      <c:overlay val="0"/>
      <c:spPr>
        <a:noFill/>
        <a:ln>
          <a:noFill/>
        </a:ln>
        <a:effectLst/>
      </c:spPr>
      <c:txPr>
        <a:bodyPr rot="0" spcFirstLastPara="0" vertOverflow="ellipsis" vert="horz" wrap="square" anchor="ctr" anchorCtr="1"/>
        <a:lstStyle/>
        <a:p>
          <a:pPr>
            <a:defRPr lang="en-US"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lang="en-US"/>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920-401D-9540-000C502266A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920-401D-9540-000C502266A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920-401D-9540-000C502266A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920-401D-9540-000C502266A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920-401D-9540-000C502266A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920-401D-9540-000C502266AE}"/>
              </c:ext>
            </c:extLst>
          </c:dPt>
          <c:dLbls>
            <c:spPr>
              <a:noFill/>
              <a:ln>
                <a:noFill/>
              </a:ln>
              <a:effectLst/>
            </c:spPr>
            <c:txPr>
              <a:bodyPr rot="0" spcFirstLastPara="1" vertOverflow="ellipsis" vert="horz" wrap="square" lIns="38100" tIns="19050" rIns="38100" bIns="19050" anchor="ctr" anchorCtr="1">
                <a:spAutoFit/>
              </a:bodyPr>
              <a:lstStyle/>
              <a:p>
                <a:pPr>
                  <a:defRPr sz="2800" b="0" i="0" u="none" strike="noStrike" kern="1200" baseline="0">
                    <a:solidFill>
                      <a:schemeClr val="bg1"/>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'Main Dashboard 2'!$C$64:$C$69</c:f>
              <c:strCache>
                <c:ptCount val="6"/>
                <c:pt idx="0">
                  <c:v>Clinical Effectiveness</c:v>
                </c:pt>
                <c:pt idx="1">
                  <c:v>Efficiency</c:v>
                </c:pt>
                <c:pt idx="2">
                  <c:v>Patient-centerdness</c:v>
                </c:pt>
                <c:pt idx="3">
                  <c:v>Safety</c:v>
                </c:pt>
                <c:pt idx="4">
                  <c:v>Staff orientation</c:v>
                </c:pt>
                <c:pt idx="5">
                  <c:v>Timeliness</c:v>
                </c:pt>
              </c:strCache>
            </c:strRef>
          </c:cat>
          <c:val>
            <c:numRef>
              <c:f>'Main Dashboard 2'!$D$64:$D$69</c:f>
              <c:numCache>
                <c:formatCode>0%</c:formatCode>
                <c:ptCount val="6"/>
                <c:pt idx="0">
                  <c:v>0.43</c:v>
                </c:pt>
                <c:pt idx="1">
                  <c:v>0.16</c:v>
                </c:pt>
                <c:pt idx="2">
                  <c:v>0.21</c:v>
                </c:pt>
                <c:pt idx="3">
                  <c:v>0.16</c:v>
                </c:pt>
                <c:pt idx="4">
                  <c:v>0.01</c:v>
                </c:pt>
                <c:pt idx="5">
                  <c:v>0.03</c:v>
                </c:pt>
              </c:numCache>
            </c:numRef>
          </c:val>
          <c:extLst>
            <c:ext xmlns:c16="http://schemas.microsoft.com/office/drawing/2014/chart" uri="{C3380CC4-5D6E-409C-BE32-E72D297353CC}">
              <c16:uniqueId val="{00000000-5071-474D-A1EE-48C26323629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5.0000025068499675E-2"/>
          <c:y val="0.91903192333516448"/>
          <c:w val="0.89999994986300069"/>
          <c:h val="8.0968076664835506E-2"/>
        </c:manualLayout>
      </c:layout>
      <c:overlay val="0"/>
      <c:spPr>
        <a:noFill/>
        <a:ln>
          <a:noFill/>
        </a:ln>
        <a:effectLst/>
      </c:spPr>
      <c:txPr>
        <a:bodyPr rot="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[Copia di FIRST DRAFT FINAL TOOLKITv4.xlsx]trialpivot!Department</c:name>
    <c:fmtId val="0"/>
  </c:pivotSource>
  <c:chart>
    <c:title>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stacked"/>
        <c:varyColors val="0"/>
        <c:ser>
          <c:idx val="0"/>
          <c:order val="0"/>
          <c:tx>
            <c:strRef>
              <c:f>trialpivot!$B$47:$B$48</c:f>
              <c:strCache>
                <c:ptCount val="1"/>
                <c:pt idx="0">
                  <c:v>Process</c:v>
                </c:pt>
              </c:strCache>
            </c:strRef>
          </c:tx>
          <c:spPr>
            <a:solidFill>
              <a:schemeClr val="accent1"/>
            </a:solidFill>
            <a:ln>
              <a:noFill/>
            </a:ln>
            <a:effectLst/>
          </c:spPr>
          <c:invertIfNegative val="0"/>
          <c:cat>
            <c:strRef>
              <c:f>trialpivot!$A$49:$A$56</c:f>
              <c:strCache>
                <c:ptCount val="7"/>
                <c:pt idx="0">
                  <c:v>Breast Disease</c:v>
                </c:pt>
                <c:pt idx="1">
                  <c:v>Cardiology</c:v>
                </c:pt>
                <c:pt idx="2">
                  <c:v>Emergency</c:v>
                </c:pt>
                <c:pt idx="3">
                  <c:v>GastroIntestinal</c:v>
                </c:pt>
                <c:pt idx="4">
                  <c:v>Genitourinary Diseases</c:v>
                </c:pt>
                <c:pt idx="5">
                  <c:v>Hepato-biliary and Pancreatic Diseases</c:v>
                </c:pt>
                <c:pt idx="6">
                  <c:v>Lung Disease</c:v>
                </c:pt>
              </c:strCache>
            </c:strRef>
          </c:cat>
          <c:val>
            <c:numRef>
              <c:f>trialpivot!$B$49:$B$56</c:f>
              <c:numCache>
                <c:formatCode>General</c:formatCode>
                <c:ptCount val="7"/>
                <c:pt idx="0">
                  <c:v>0.5</c:v>
                </c:pt>
                <c:pt idx="1">
                  <c:v>0.33333333333333331</c:v>
                </c:pt>
                <c:pt idx="2">
                  <c:v>0.42857142857142855</c:v>
                </c:pt>
                <c:pt idx="3">
                  <c:v>0</c:v>
                </c:pt>
                <c:pt idx="4">
                  <c:v>0.4</c:v>
                </c:pt>
                <c:pt idx="5">
                  <c:v>0</c:v>
                </c:pt>
                <c:pt idx="6">
                  <c:v>1</c:v>
                </c:pt>
              </c:numCache>
            </c:numRef>
          </c:val>
          <c:extLst>
            <c:ext xmlns:c16="http://schemas.microsoft.com/office/drawing/2014/chart" uri="{C3380CC4-5D6E-409C-BE32-E72D297353CC}">
              <c16:uniqueId val="{00000000-067D-45FF-980A-31A6BBCF02EC}"/>
            </c:ext>
          </c:extLst>
        </c:ser>
        <c:dLbls>
          <c:showLegendKey val="0"/>
          <c:showVal val="0"/>
          <c:showCatName val="0"/>
          <c:showSerName val="0"/>
          <c:showPercent val="0"/>
          <c:showBubbleSize val="0"/>
        </c:dLbls>
        <c:gapWidth val="150"/>
        <c:overlap val="100"/>
        <c:axId val="154897340"/>
        <c:axId val="251510085"/>
      </c:barChart>
      <c:catAx>
        <c:axId val="154897340"/>
        <c:scaling>
          <c:orientation val="minMax"/>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251510085"/>
        <c:crosses val="autoZero"/>
        <c:auto val="1"/>
        <c:lblAlgn val="ctr"/>
        <c:lblOffset val="100"/>
        <c:noMultiLvlLbl val="0"/>
      </c:catAx>
      <c:valAx>
        <c:axId val="25151008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54897340"/>
        <c:crosses val="autoZero"/>
        <c:crossBetween val="between"/>
      </c:valAx>
      <c:spPr>
        <a:noFill/>
        <a:ln>
          <a:noFill/>
        </a:ln>
        <a:effectLst/>
      </c:spPr>
    </c:plotArea>
    <c:legend>
      <c:legendPos val="r"/>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Total</c:v>
          </c:tx>
          <c:spPr>
            <a:solidFill>
              <a:schemeClr val="accent1"/>
            </a:solidFill>
            <a:ln>
              <a:noFill/>
            </a:ln>
            <a:effectLst/>
          </c:spPr>
          <c:invertIfNegative val="0"/>
          <c:cat>
            <c:strLit>
              <c:ptCount val="2"/>
              <c:pt idx="0">
                <c:v>Core Section  Item1</c:v>
              </c:pt>
              <c:pt idx="1">
                <c:v>Specific Section  Item1</c:v>
              </c:pt>
            </c:strLit>
          </c:cat>
          <c:val>
            <c:numLit>
              <c:formatCode>General</c:formatCode>
              <c:ptCount val="2"/>
              <c:pt idx="0">
                <c:v>0.90909090909090895</c:v>
              </c:pt>
              <c:pt idx="1">
                <c:v>0.43055555555555602</c:v>
              </c:pt>
            </c:numLit>
          </c:val>
          <c:extLst>
            <c:ext xmlns:c16="http://schemas.microsoft.com/office/drawing/2014/chart" uri="{C3380CC4-5D6E-409C-BE32-E72D297353CC}">
              <c16:uniqueId val="{00000000-00F6-4722-B0C3-5A00A011D400}"/>
            </c:ext>
          </c:extLst>
        </c:ser>
        <c:dLbls>
          <c:showLegendKey val="0"/>
          <c:showVal val="0"/>
          <c:showCatName val="0"/>
          <c:showSerName val="0"/>
          <c:showPercent val="0"/>
          <c:showBubbleSize val="0"/>
        </c:dLbls>
        <c:gapWidth val="219"/>
        <c:overlap val="-27"/>
        <c:axId val="997430044"/>
        <c:axId val="205464251"/>
      </c:barChart>
      <c:catAx>
        <c:axId val="99743004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205464251"/>
        <c:crosses val="autoZero"/>
        <c:auto val="1"/>
        <c:lblAlgn val="ctr"/>
        <c:lblOffset val="100"/>
        <c:noMultiLvlLbl val="0"/>
      </c:catAx>
      <c:valAx>
        <c:axId val="2054642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997430044"/>
        <c:crosses val="autoZero"/>
        <c:crossBetween val="between"/>
      </c:valAx>
      <c:spPr>
        <a:noFill/>
        <a:ln>
          <a:noFill/>
        </a:ln>
        <a:effectLst/>
      </c:spPr>
    </c:plotArea>
    <c:legend>
      <c:legendPos val="r"/>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[Copia di FIRST DRAFT FINAL TOOLKITv4.xlsx]trialpivot!VPO</c:name>
    <c:fmtId val="0"/>
  </c:pivotSource>
  <c:chart>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s>
    <c:plotArea>
      <c:layout/>
      <c:pieChart>
        <c:varyColors val="1"/>
        <c:ser>
          <c:idx val="0"/>
          <c:order val="0"/>
          <c:tx>
            <c:strRef>
              <c:f>trialpivot!$B$61</c:f>
              <c:strCache>
                <c:ptCount val="1"/>
                <c:pt idx="0">
                  <c:v>Totale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B5C-47C4-B0DD-B6CA0810AF9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B5C-47C4-B0DD-B6CA0810AF9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B5C-47C4-B0DD-B6CA0810AF95}"/>
              </c:ext>
            </c:extLst>
          </c:dPt>
          <c:cat>
            <c:strRef>
              <c:f>trialpivot!$A$62:$A$65</c:f>
              <c:strCache>
                <c:ptCount val="3"/>
                <c:pt idx="0">
                  <c:v>Outcome </c:v>
                </c:pt>
                <c:pt idx="1">
                  <c:v>Process</c:v>
                </c:pt>
                <c:pt idx="2">
                  <c:v>Volume </c:v>
                </c:pt>
              </c:strCache>
            </c:strRef>
          </c:cat>
          <c:val>
            <c:numRef>
              <c:f>trialpivot!$B$62:$B$65</c:f>
              <c:numCache>
                <c:formatCode>General</c:formatCode>
                <c:ptCount val="3"/>
                <c:pt idx="0">
                  <c:v>0.4333333333333334</c:v>
                </c:pt>
                <c:pt idx="1">
                  <c:v>0.3802721088435374</c:v>
                </c:pt>
                <c:pt idx="2">
                  <c:v>0.5892857142857143</c:v>
                </c:pt>
              </c:numCache>
            </c:numRef>
          </c:val>
          <c:extLst>
            <c:ext xmlns:c16="http://schemas.microsoft.com/office/drawing/2014/chart" uri="{C3380CC4-5D6E-409C-BE32-E72D297353CC}">
              <c16:uniqueId val="{00000006-9B5C-47C4-B0DD-B6CA0810AF95}"/>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1400" b="0" i="0" u="none" strike="noStrike" kern="1200" spc="0" baseline="0">
                <a:solidFill>
                  <a:schemeClr val="tx1">
                    <a:lumMod val="65000"/>
                    <a:lumOff val="35000"/>
                  </a:schemeClr>
                </a:solidFill>
                <a:latin typeface="+mn-lt"/>
                <a:ea typeface="+mn-ea"/>
                <a:cs typeface="+mn-cs"/>
              </a:defRPr>
            </a:pPr>
            <a:r>
              <a:rPr lang="it-IT"/>
              <a:t>Clinical effectiveness</a:t>
            </a:r>
          </a:p>
        </c:rich>
      </c:tx>
      <c:overlay val="0"/>
      <c:spPr>
        <a:noFill/>
        <a:ln>
          <a:noFill/>
        </a:ln>
        <a:effectLst/>
      </c:spPr>
      <c:txPr>
        <a:bodyPr rot="0" spcFirstLastPara="0" vertOverflow="ellipsis" vert="horz" wrap="square" anchor="ctr" anchorCtr="1"/>
        <a:lstStyle/>
        <a:p>
          <a:pPr defTabSz="914400">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spPr>
            <a:solidFill>
              <a:schemeClr val="accent1"/>
            </a:solidFill>
          </c:spPr>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0EE-4FF3-A25C-6073B555EC7C}"/>
              </c:ext>
            </c:extLst>
          </c:dPt>
          <c:dPt>
            <c:idx val="1"/>
            <c:bubble3D val="0"/>
            <c:spPr>
              <a:noFill/>
              <a:ln w="19050">
                <a:solidFill>
                  <a:schemeClr val="lt1"/>
                </a:solidFill>
              </a:ln>
              <a:effectLst/>
            </c:spPr>
            <c:extLst>
              <c:ext xmlns:c16="http://schemas.microsoft.com/office/drawing/2014/chart" uri="{C3380CC4-5D6E-409C-BE32-E72D297353CC}">
                <c16:uniqueId val="{00000003-10EE-4FF3-A25C-6073B555EC7C}"/>
              </c:ext>
            </c:extLst>
          </c:dPt>
          <c:val>
            <c:numRef>
              <c:f>trialpivot!$I$6:$J$6</c:f>
              <c:numCache>
                <c:formatCode>General</c:formatCode>
                <c:ptCount val="2"/>
                <c:pt idx="0">
                  <c:v>0.25</c:v>
                </c:pt>
                <c:pt idx="1">
                  <c:v>0.75</c:v>
                </c:pt>
              </c:numCache>
            </c:numRef>
          </c:val>
          <c:extLst>
            <c:ext xmlns:c16="http://schemas.microsoft.com/office/drawing/2014/chart" uri="{C3380CC4-5D6E-409C-BE32-E72D297353CC}">
              <c16:uniqueId val="{00000004-10EE-4FF3-A25C-6073B555EC7C}"/>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0"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1400" b="0" i="0" u="none" strike="noStrike" kern="1200" spc="0" baseline="0">
                <a:solidFill>
                  <a:schemeClr val="tx1">
                    <a:lumMod val="65000"/>
                    <a:lumOff val="35000"/>
                  </a:schemeClr>
                </a:solidFill>
                <a:latin typeface="+mn-lt"/>
                <a:ea typeface="+mn-ea"/>
                <a:cs typeface="+mn-cs"/>
              </a:defRPr>
            </a:pPr>
            <a:r>
              <a:rPr lang="it-IT"/>
              <a:t>Efficiency</a:t>
            </a:r>
          </a:p>
        </c:rich>
      </c:tx>
      <c:overlay val="0"/>
      <c:spPr>
        <a:noFill/>
        <a:ln>
          <a:noFill/>
        </a:ln>
        <a:effectLst/>
      </c:spPr>
      <c:txPr>
        <a:bodyPr rot="0" spcFirstLastPara="0" vertOverflow="ellipsis" vert="horz" wrap="square" anchor="ctr" anchorCtr="1"/>
        <a:lstStyle/>
        <a:p>
          <a:pPr defTabSz="914400">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C9F-4AC0-AF22-7A5576F8966A}"/>
              </c:ext>
            </c:extLst>
          </c:dPt>
          <c:dPt>
            <c:idx val="1"/>
            <c:bubble3D val="0"/>
            <c:spPr>
              <a:noFill/>
              <a:ln w="19050">
                <a:solidFill>
                  <a:schemeClr val="lt1"/>
                </a:solidFill>
              </a:ln>
              <a:effectLst/>
            </c:spPr>
            <c:extLst>
              <c:ext xmlns:c16="http://schemas.microsoft.com/office/drawing/2014/chart" uri="{C3380CC4-5D6E-409C-BE32-E72D297353CC}">
                <c16:uniqueId val="{00000003-DC9F-4AC0-AF22-7A5576F8966A}"/>
              </c:ext>
            </c:extLst>
          </c:dPt>
          <c:val>
            <c:numRef>
              <c:f>trialpivot!$I$7:$J$7</c:f>
              <c:numCache>
                <c:formatCode>General</c:formatCode>
                <c:ptCount val="2"/>
                <c:pt idx="0">
                  <c:v>0</c:v>
                </c:pt>
                <c:pt idx="1">
                  <c:v>1</c:v>
                </c:pt>
              </c:numCache>
            </c:numRef>
          </c:val>
          <c:extLst>
            <c:ext xmlns:c16="http://schemas.microsoft.com/office/drawing/2014/chart" uri="{C3380CC4-5D6E-409C-BE32-E72D297353CC}">
              <c16:uniqueId val="{00000004-DC9F-4AC0-AF22-7A5576F8966A}"/>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0"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1400" b="0" i="0" u="none" strike="noStrike" kern="1200" spc="0" baseline="0">
                <a:solidFill>
                  <a:schemeClr val="tx1">
                    <a:lumMod val="65000"/>
                    <a:lumOff val="35000"/>
                  </a:schemeClr>
                </a:solidFill>
                <a:latin typeface="+mn-lt"/>
                <a:ea typeface="+mn-ea"/>
                <a:cs typeface="+mn-cs"/>
              </a:defRPr>
            </a:pPr>
            <a:r>
              <a:rPr lang="it-IT"/>
              <a:t>Patient centerdness</a:t>
            </a:r>
          </a:p>
        </c:rich>
      </c:tx>
      <c:overlay val="0"/>
      <c:spPr>
        <a:noFill/>
        <a:ln>
          <a:noFill/>
        </a:ln>
        <a:effectLst/>
      </c:spPr>
      <c:txPr>
        <a:bodyPr rot="0" spcFirstLastPara="0" vertOverflow="ellipsis" vert="horz" wrap="square" anchor="ctr" anchorCtr="1"/>
        <a:lstStyle/>
        <a:p>
          <a:pPr defTabSz="914400">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56-4C46-802D-47E88E323124}"/>
              </c:ext>
            </c:extLst>
          </c:dPt>
          <c:dPt>
            <c:idx val="1"/>
            <c:bubble3D val="0"/>
            <c:spPr>
              <a:noFill/>
              <a:ln w="19050">
                <a:solidFill>
                  <a:schemeClr val="lt1"/>
                </a:solidFill>
              </a:ln>
              <a:effectLst/>
            </c:spPr>
            <c:extLst>
              <c:ext xmlns:c16="http://schemas.microsoft.com/office/drawing/2014/chart" uri="{C3380CC4-5D6E-409C-BE32-E72D297353CC}">
                <c16:uniqueId val="{00000003-1A56-4C46-802D-47E88E323124}"/>
              </c:ext>
            </c:extLst>
          </c:dPt>
          <c:val>
            <c:numRef>
              <c:f>trialpivot!$I$8:$J$8</c:f>
              <c:numCache>
                <c:formatCode>General</c:formatCode>
                <c:ptCount val="2"/>
                <c:pt idx="0">
                  <c:v>0.75</c:v>
                </c:pt>
                <c:pt idx="1">
                  <c:v>0.25</c:v>
                </c:pt>
              </c:numCache>
            </c:numRef>
          </c:val>
          <c:extLst>
            <c:ext xmlns:c16="http://schemas.microsoft.com/office/drawing/2014/chart" uri="{C3380CC4-5D6E-409C-BE32-E72D297353CC}">
              <c16:uniqueId val="{00000004-1A56-4C46-802D-47E88E323124}"/>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0"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1400" b="0" i="0" u="none" strike="noStrike" kern="1200" spc="0" baseline="0">
                <a:solidFill>
                  <a:schemeClr val="tx1">
                    <a:lumMod val="65000"/>
                    <a:lumOff val="35000"/>
                  </a:schemeClr>
                </a:solidFill>
                <a:latin typeface="+mn-lt"/>
                <a:ea typeface="+mn-ea"/>
                <a:cs typeface="+mn-cs"/>
              </a:defRPr>
            </a:pPr>
            <a:r>
              <a:rPr lang="it-IT"/>
              <a:t>Safety</a:t>
            </a:r>
          </a:p>
        </c:rich>
      </c:tx>
      <c:overlay val="0"/>
      <c:spPr>
        <a:noFill/>
        <a:ln>
          <a:noFill/>
        </a:ln>
        <a:effectLst/>
      </c:spPr>
      <c:txPr>
        <a:bodyPr rot="0" spcFirstLastPara="0" vertOverflow="ellipsis" vert="horz" wrap="square" anchor="ctr" anchorCtr="1"/>
        <a:lstStyle/>
        <a:p>
          <a:pPr defTabSz="914400">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DF-4E32-8904-09AE5DA38527}"/>
              </c:ext>
            </c:extLst>
          </c:dPt>
          <c:dPt>
            <c:idx val="1"/>
            <c:bubble3D val="0"/>
            <c:spPr>
              <a:noFill/>
              <a:ln w="19050">
                <a:solidFill>
                  <a:schemeClr val="lt1"/>
                </a:solidFill>
              </a:ln>
              <a:effectLst/>
            </c:spPr>
            <c:extLst>
              <c:ext xmlns:c16="http://schemas.microsoft.com/office/drawing/2014/chart" uri="{C3380CC4-5D6E-409C-BE32-E72D297353CC}">
                <c16:uniqueId val="{00000003-74DF-4E32-8904-09AE5DA38527}"/>
              </c:ext>
            </c:extLst>
          </c:dPt>
          <c:val>
            <c:numRef>
              <c:f>trialpivot!$I$9:$J$9</c:f>
              <c:numCache>
                <c:formatCode>General</c:formatCode>
                <c:ptCount val="2"/>
                <c:pt idx="0">
                  <c:v>0.44444444444444442</c:v>
                </c:pt>
                <c:pt idx="1">
                  <c:v>0.55555555555555558</c:v>
                </c:pt>
              </c:numCache>
            </c:numRef>
          </c:val>
          <c:extLst>
            <c:ext xmlns:c16="http://schemas.microsoft.com/office/drawing/2014/chart" uri="{C3380CC4-5D6E-409C-BE32-E72D297353CC}">
              <c16:uniqueId val="{00000004-74DF-4E32-8904-09AE5DA38527}"/>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0"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1400" b="0" i="0" u="none" strike="noStrike" kern="1200" spc="0" baseline="0">
                <a:solidFill>
                  <a:schemeClr val="tx1">
                    <a:lumMod val="65000"/>
                    <a:lumOff val="35000"/>
                  </a:schemeClr>
                </a:solidFill>
                <a:latin typeface="+mn-lt"/>
                <a:ea typeface="+mn-ea"/>
                <a:cs typeface="+mn-cs"/>
              </a:defRPr>
            </a:pPr>
            <a:r>
              <a:rPr lang="it-IT"/>
              <a:t>Staff orientation</a:t>
            </a:r>
          </a:p>
        </c:rich>
      </c:tx>
      <c:overlay val="0"/>
      <c:spPr>
        <a:noFill/>
        <a:ln>
          <a:noFill/>
        </a:ln>
        <a:effectLst/>
      </c:spPr>
      <c:txPr>
        <a:bodyPr rot="0" spcFirstLastPara="0" vertOverflow="ellipsis" vert="horz" wrap="square" anchor="ctr" anchorCtr="1"/>
        <a:lstStyle/>
        <a:p>
          <a:pPr defTabSz="914400">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5E-47F0-8D12-4484CCEDFAEE}"/>
              </c:ext>
            </c:extLst>
          </c:dPt>
          <c:dPt>
            <c:idx val="1"/>
            <c:bubble3D val="0"/>
            <c:spPr>
              <a:noFill/>
              <a:ln w="19050">
                <a:solidFill>
                  <a:schemeClr val="lt1"/>
                </a:solidFill>
              </a:ln>
              <a:effectLst/>
            </c:spPr>
            <c:extLst>
              <c:ext xmlns:c16="http://schemas.microsoft.com/office/drawing/2014/chart" uri="{C3380CC4-5D6E-409C-BE32-E72D297353CC}">
                <c16:uniqueId val="{00000003-775E-47F0-8D12-4484CCEDFAEE}"/>
              </c:ext>
            </c:extLst>
          </c:dPt>
          <c:val>
            <c:numRef>
              <c:f>trialpivot!$I$10:$J$10</c:f>
              <c:numCache>
                <c:formatCode>General</c:formatCode>
                <c:ptCount val="2"/>
                <c:pt idx="0">
                  <c:v>0.42857142857142855</c:v>
                </c:pt>
                <c:pt idx="1">
                  <c:v>0.5714285714285714</c:v>
                </c:pt>
              </c:numCache>
            </c:numRef>
          </c:val>
          <c:extLst>
            <c:ext xmlns:c16="http://schemas.microsoft.com/office/drawing/2014/chart" uri="{C3380CC4-5D6E-409C-BE32-E72D297353CC}">
              <c16:uniqueId val="{00000004-775E-47F0-8D12-4484CCEDFAEE}"/>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0"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0"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319-45EC-A615-2A074C31C288}"/>
              </c:ext>
            </c:extLst>
          </c:dPt>
          <c:dPt>
            <c:idx val="1"/>
            <c:bubble3D val="0"/>
            <c:spPr>
              <a:noFill/>
              <a:ln w="19050">
                <a:solidFill>
                  <a:schemeClr val="lt1"/>
                </a:solidFill>
              </a:ln>
              <a:effectLst/>
            </c:spPr>
            <c:extLst>
              <c:ext xmlns:c16="http://schemas.microsoft.com/office/drawing/2014/chart" uri="{C3380CC4-5D6E-409C-BE32-E72D297353CC}">
                <c16:uniqueId val="{00000003-4319-45EC-A615-2A074C31C288}"/>
              </c:ext>
            </c:extLst>
          </c:dPt>
          <c:val>
            <c:numRef>
              <c:f>trialpivot!$I$11:$J$11</c:f>
              <c:numCache>
                <c:formatCode>General</c:formatCode>
                <c:ptCount val="2"/>
                <c:pt idx="0">
                  <c:v>0.33333333333333331</c:v>
                </c:pt>
                <c:pt idx="1">
                  <c:v>0.66666666666666674</c:v>
                </c:pt>
              </c:numCache>
            </c:numRef>
          </c:val>
          <c:extLst>
            <c:ext xmlns:c16="http://schemas.microsoft.com/office/drawing/2014/chart" uri="{C3380CC4-5D6E-409C-BE32-E72D297353CC}">
              <c16:uniqueId val="{00000004-4319-45EC-A615-2A074C31C288}"/>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0" vertOverflow="ellipsis" vert="horz" wrap="square" anchor="ctr" anchorCtr="1"/>
        <a:lstStyle/>
        <a:p>
          <a:pPr rtl="0">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0"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trialpivot!$E$60</c:f>
              <c:strCache>
                <c:ptCount val="1"/>
                <c:pt idx="0">
                  <c:v>Outcome</c:v>
                </c:pt>
              </c:strCache>
            </c:strRef>
          </c:tx>
          <c:spPr>
            <a:solidFill>
              <a:schemeClr val="accent1"/>
            </a:solidFill>
            <a:ln>
              <a:noFill/>
            </a:ln>
            <a:effectLst/>
          </c:spPr>
          <c:invertIfNegative val="0"/>
          <c:cat>
            <c:strRef>
              <c:f>trialpivot!$D$61:$D$67</c:f>
              <c:strCache>
                <c:ptCount val="7"/>
                <c:pt idx="0">
                  <c:v>Breast Disease</c:v>
                </c:pt>
                <c:pt idx="1">
                  <c:v>Cardiology</c:v>
                </c:pt>
                <c:pt idx="2">
                  <c:v>Emergency</c:v>
                </c:pt>
                <c:pt idx="3">
                  <c:v>GastroIntestinal</c:v>
                </c:pt>
                <c:pt idx="4">
                  <c:v>Genitourinary Diseases</c:v>
                </c:pt>
                <c:pt idx="5">
                  <c:v>Hepato-biliary and Pancreatic Diseases</c:v>
                </c:pt>
                <c:pt idx="6">
                  <c:v>Lung Disease</c:v>
                </c:pt>
              </c:strCache>
            </c:strRef>
          </c:cat>
          <c:val>
            <c:numRef>
              <c:f>trialpivot!$E$61:$E$67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A35-4793-909A-0F9098874677}"/>
            </c:ext>
          </c:extLst>
        </c:ser>
        <c:ser>
          <c:idx val="1"/>
          <c:order val="1"/>
          <c:tx>
            <c:strRef>
              <c:f>trialpivot!$F$60</c:f>
              <c:strCache>
                <c:ptCount val="1"/>
                <c:pt idx="0">
                  <c:v>Process</c:v>
                </c:pt>
              </c:strCache>
            </c:strRef>
          </c:tx>
          <c:spPr>
            <a:solidFill>
              <a:schemeClr val="accent2"/>
            </a:solidFill>
            <a:ln>
              <a:noFill/>
            </a:ln>
            <a:effectLst/>
          </c:spPr>
          <c:invertIfNegative val="0"/>
          <c:cat>
            <c:strRef>
              <c:f>trialpivot!$D$61:$D$67</c:f>
              <c:strCache>
                <c:ptCount val="7"/>
                <c:pt idx="0">
                  <c:v>Breast Disease</c:v>
                </c:pt>
                <c:pt idx="1">
                  <c:v>Cardiology</c:v>
                </c:pt>
                <c:pt idx="2">
                  <c:v>Emergency</c:v>
                </c:pt>
                <c:pt idx="3">
                  <c:v>GastroIntestinal</c:v>
                </c:pt>
                <c:pt idx="4">
                  <c:v>Genitourinary Diseases</c:v>
                </c:pt>
                <c:pt idx="5">
                  <c:v>Hepato-biliary and Pancreatic Diseases</c:v>
                </c:pt>
                <c:pt idx="6">
                  <c:v>Lung Disease</c:v>
                </c:pt>
              </c:strCache>
            </c:strRef>
          </c:cat>
          <c:val>
            <c:numRef>
              <c:f>trialpivot!$F$61:$F$67</c:f>
              <c:numCache>
                <c:formatCode>General</c:formatCode>
                <c:ptCount val="7"/>
                <c:pt idx="0">
                  <c:v>0.5</c:v>
                </c:pt>
                <c:pt idx="1">
                  <c:v>0.33333333333333331</c:v>
                </c:pt>
                <c:pt idx="2">
                  <c:v>0.42857142857142855</c:v>
                </c:pt>
                <c:pt idx="3">
                  <c:v>0</c:v>
                </c:pt>
                <c:pt idx="4">
                  <c:v>0.4</c:v>
                </c:pt>
                <c:pt idx="5">
                  <c:v>0</c:v>
                </c:pt>
                <c:pt idx="6">
                  <c:v>1</c:v>
                </c:pt>
              </c:numCache>
            </c:numRef>
          </c:val>
          <c:extLst>
            <c:ext xmlns:c16="http://schemas.microsoft.com/office/drawing/2014/chart" uri="{C3380CC4-5D6E-409C-BE32-E72D297353CC}">
              <c16:uniqueId val="{00000001-7A35-4793-909A-0F9098874677}"/>
            </c:ext>
          </c:extLst>
        </c:ser>
        <c:ser>
          <c:idx val="2"/>
          <c:order val="2"/>
          <c:tx>
            <c:strRef>
              <c:f>trialpivot!$G$60</c:f>
              <c:strCache>
                <c:ptCount val="1"/>
                <c:pt idx="0">
                  <c:v>Volume</c:v>
                </c:pt>
              </c:strCache>
            </c:strRef>
          </c:tx>
          <c:spPr>
            <a:solidFill>
              <a:schemeClr val="accent3"/>
            </a:solidFill>
            <a:ln>
              <a:noFill/>
            </a:ln>
            <a:effectLst/>
          </c:spPr>
          <c:invertIfNegative val="0"/>
          <c:cat>
            <c:strRef>
              <c:f>trialpivot!$D$61:$D$67</c:f>
              <c:strCache>
                <c:ptCount val="7"/>
                <c:pt idx="0">
                  <c:v>Breast Disease</c:v>
                </c:pt>
                <c:pt idx="1">
                  <c:v>Cardiology</c:v>
                </c:pt>
                <c:pt idx="2">
                  <c:v>Emergency</c:v>
                </c:pt>
                <c:pt idx="3">
                  <c:v>GastroIntestinal</c:v>
                </c:pt>
                <c:pt idx="4">
                  <c:v>Genitourinary Diseases</c:v>
                </c:pt>
                <c:pt idx="5">
                  <c:v>Hepato-biliary and Pancreatic Diseases</c:v>
                </c:pt>
                <c:pt idx="6">
                  <c:v>Lung Disease</c:v>
                </c:pt>
              </c:strCache>
            </c:strRef>
          </c:cat>
          <c:val>
            <c:numRef>
              <c:f>trialpivot!$G$61:$G$67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7A35-4793-909A-0F9098874677}"/>
            </c:ext>
          </c:extLst>
        </c:ser>
        <c:dLbls>
          <c:showLegendKey val="0"/>
          <c:showVal val="0"/>
          <c:showCatName val="0"/>
          <c:showSerName val="0"/>
          <c:showPercent val="0"/>
          <c:showBubbleSize val="0"/>
        </c:dLbls>
        <c:gapWidth val="150"/>
        <c:overlap val="100"/>
        <c:axId val="718289398"/>
        <c:axId val="328153380"/>
      </c:barChart>
      <c:catAx>
        <c:axId val="718289398"/>
        <c:scaling>
          <c:orientation val="minMax"/>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328153380"/>
        <c:crosses val="autoZero"/>
        <c:auto val="1"/>
        <c:lblAlgn val="ctr"/>
        <c:lblOffset val="100"/>
        <c:noMultiLvlLbl val="0"/>
      </c:catAx>
      <c:valAx>
        <c:axId val="3281533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718289398"/>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0"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03-4C45-86A0-E2E094E907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03-4C45-86A0-E2E094E907A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103-4C45-86A0-E2E094E907A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103-4C45-86A0-E2E094E907A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103-4C45-86A0-E2E094E907A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103-4C45-86A0-E2E094E907A4}"/>
              </c:ext>
            </c:extLst>
          </c:dPt>
          <c:cat>
            <c:strRef>
              <c:f>trialpivot!$H$6:$H$11</c:f>
              <c:strCache>
                <c:ptCount val="6"/>
                <c:pt idx="0">
                  <c:v>Clinical Effectiveness</c:v>
                </c:pt>
                <c:pt idx="1">
                  <c:v>Efficiency</c:v>
                </c:pt>
                <c:pt idx="2">
                  <c:v>Patient-centerdness</c:v>
                </c:pt>
                <c:pt idx="3">
                  <c:v>Safety</c:v>
                </c:pt>
                <c:pt idx="4">
                  <c:v>Staff orientation</c:v>
                </c:pt>
                <c:pt idx="5">
                  <c:v>Timeliness</c:v>
                </c:pt>
              </c:strCache>
            </c:strRef>
          </c:cat>
          <c:val>
            <c:numRef>
              <c:f>trialpivot!$I$6:$I$11</c:f>
              <c:numCache>
                <c:formatCode>General</c:formatCode>
                <c:ptCount val="6"/>
                <c:pt idx="0">
                  <c:v>0.25</c:v>
                </c:pt>
                <c:pt idx="1">
                  <c:v>0</c:v>
                </c:pt>
                <c:pt idx="2">
                  <c:v>0.75</c:v>
                </c:pt>
                <c:pt idx="3">
                  <c:v>0.44444444444444442</c:v>
                </c:pt>
                <c:pt idx="4">
                  <c:v>0.42857142857142855</c:v>
                </c:pt>
                <c:pt idx="5">
                  <c:v>0.33333333333333331</c:v>
                </c:pt>
              </c:numCache>
            </c:numRef>
          </c:val>
          <c:extLst>
            <c:ext xmlns:c16="http://schemas.microsoft.com/office/drawing/2014/chart" uri="{C3380CC4-5D6E-409C-BE32-E72D297353CC}">
              <c16:uniqueId val="{0000000C-0103-4C45-86A0-E2E094E907A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0"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trialpivot!$C$104</c:f>
              <c:strCache>
                <c:ptCount val="1"/>
                <c:pt idx="0">
                  <c:v>Outcome </c:v>
                </c:pt>
              </c:strCache>
            </c:strRef>
          </c:tx>
          <c:spPr>
            <a:solidFill>
              <a:schemeClr val="accent1"/>
            </a:solidFill>
            <a:ln>
              <a:noFill/>
            </a:ln>
            <a:effectLst/>
          </c:spPr>
          <c:invertIfNegative val="0"/>
          <c:cat>
            <c:strRef>
              <c:f>trialpivot!$B$105:$B$111</c:f>
              <c:strCache>
                <c:ptCount val="7"/>
                <c:pt idx="0">
                  <c:v>Breast Disease</c:v>
                </c:pt>
                <c:pt idx="1">
                  <c:v>Cardiology</c:v>
                </c:pt>
                <c:pt idx="2">
                  <c:v>Emergency</c:v>
                </c:pt>
                <c:pt idx="3">
                  <c:v>GastroIntestinal</c:v>
                </c:pt>
                <c:pt idx="4">
                  <c:v>Genitourinary Diseases</c:v>
                </c:pt>
                <c:pt idx="5">
                  <c:v>Hepato-biliary and Pancreatic Diseases</c:v>
                </c:pt>
                <c:pt idx="6">
                  <c:v>Lung Disease</c:v>
                </c:pt>
              </c:strCache>
            </c:strRef>
          </c:cat>
          <c:val>
            <c:numRef>
              <c:f>trialpivot!$C$105:$C$111</c:f>
              <c:numCache>
                <c:formatCode>General</c:formatCode>
                <c:ptCount val="7"/>
                <c:pt idx="0">
                  <c:v>1</c:v>
                </c:pt>
                <c:pt idx="1">
                  <c:v>0.2</c:v>
                </c:pt>
                <c:pt idx="2">
                  <c:v>0</c:v>
                </c:pt>
                <c:pt idx="3">
                  <c:v>0</c:v>
                </c:pt>
                <c:pt idx="4">
                  <c:v>0.5</c:v>
                </c:pt>
                <c:pt idx="5">
                  <c:v>0.33333333333333331</c:v>
                </c:pt>
                <c:pt idx="6">
                  <c:v>1</c:v>
                </c:pt>
              </c:numCache>
            </c:numRef>
          </c:val>
          <c:extLst>
            <c:ext xmlns:c16="http://schemas.microsoft.com/office/drawing/2014/chart" uri="{C3380CC4-5D6E-409C-BE32-E72D297353CC}">
              <c16:uniqueId val="{00000000-3CFF-416D-B711-DB32CF7BC861}"/>
            </c:ext>
          </c:extLst>
        </c:ser>
        <c:ser>
          <c:idx val="1"/>
          <c:order val="1"/>
          <c:tx>
            <c:strRef>
              <c:f>trialpivot!$D$104</c:f>
              <c:strCache>
                <c:ptCount val="1"/>
                <c:pt idx="0">
                  <c:v>Process</c:v>
                </c:pt>
              </c:strCache>
            </c:strRef>
          </c:tx>
          <c:spPr>
            <a:solidFill>
              <a:schemeClr val="accent2"/>
            </a:solidFill>
            <a:ln>
              <a:noFill/>
            </a:ln>
            <a:effectLst/>
          </c:spPr>
          <c:invertIfNegative val="0"/>
          <c:cat>
            <c:strRef>
              <c:f>trialpivot!$B$105:$B$111</c:f>
              <c:strCache>
                <c:ptCount val="7"/>
                <c:pt idx="0">
                  <c:v>Breast Disease</c:v>
                </c:pt>
                <c:pt idx="1">
                  <c:v>Cardiology</c:v>
                </c:pt>
                <c:pt idx="2">
                  <c:v>Emergency</c:v>
                </c:pt>
                <c:pt idx="3">
                  <c:v>GastroIntestinal</c:v>
                </c:pt>
                <c:pt idx="4">
                  <c:v>Genitourinary Diseases</c:v>
                </c:pt>
                <c:pt idx="5">
                  <c:v>Hepato-biliary and Pancreatic Diseases</c:v>
                </c:pt>
                <c:pt idx="6">
                  <c:v>Lung Disease</c:v>
                </c:pt>
              </c:strCache>
            </c:strRef>
          </c:cat>
          <c:val>
            <c:numRef>
              <c:f>trialpivot!$D$105:$D$111</c:f>
              <c:numCache>
                <c:formatCode>General</c:formatCode>
                <c:ptCount val="7"/>
                <c:pt idx="0">
                  <c:v>0.5</c:v>
                </c:pt>
                <c:pt idx="1">
                  <c:v>0.33333333333333331</c:v>
                </c:pt>
                <c:pt idx="2">
                  <c:v>0.42857142857142855</c:v>
                </c:pt>
                <c:pt idx="3">
                  <c:v>0</c:v>
                </c:pt>
                <c:pt idx="4">
                  <c:v>0.4</c:v>
                </c:pt>
                <c:pt idx="5">
                  <c:v>0</c:v>
                </c:pt>
                <c:pt idx="6">
                  <c:v>1</c:v>
                </c:pt>
              </c:numCache>
            </c:numRef>
          </c:val>
          <c:extLst>
            <c:ext xmlns:c16="http://schemas.microsoft.com/office/drawing/2014/chart" uri="{C3380CC4-5D6E-409C-BE32-E72D297353CC}">
              <c16:uniqueId val="{00000001-3CFF-416D-B711-DB32CF7BC861}"/>
            </c:ext>
          </c:extLst>
        </c:ser>
        <c:ser>
          <c:idx val="2"/>
          <c:order val="2"/>
          <c:tx>
            <c:strRef>
              <c:f>trialpivot!$E$104</c:f>
              <c:strCache>
                <c:ptCount val="1"/>
                <c:pt idx="0">
                  <c:v>Volume </c:v>
                </c:pt>
              </c:strCache>
            </c:strRef>
          </c:tx>
          <c:spPr>
            <a:solidFill>
              <a:schemeClr val="accent3"/>
            </a:solidFill>
            <a:ln>
              <a:noFill/>
            </a:ln>
            <a:effectLst/>
          </c:spPr>
          <c:invertIfNegative val="0"/>
          <c:cat>
            <c:strRef>
              <c:f>trialpivot!$B$105:$B$111</c:f>
              <c:strCache>
                <c:ptCount val="7"/>
                <c:pt idx="0">
                  <c:v>Breast Disease</c:v>
                </c:pt>
                <c:pt idx="1">
                  <c:v>Cardiology</c:v>
                </c:pt>
                <c:pt idx="2">
                  <c:v>Emergency</c:v>
                </c:pt>
                <c:pt idx="3">
                  <c:v>GastroIntestinal</c:v>
                </c:pt>
                <c:pt idx="4">
                  <c:v>Genitourinary Diseases</c:v>
                </c:pt>
                <c:pt idx="5">
                  <c:v>Hepato-biliary and Pancreatic Diseases</c:v>
                </c:pt>
                <c:pt idx="6">
                  <c:v>Lung Disease</c:v>
                </c:pt>
              </c:strCache>
            </c:strRef>
          </c:cat>
          <c:val>
            <c:numRef>
              <c:f>trialpivot!$E$105:$E$111</c:f>
              <c:numCache>
                <c:formatCode>General</c:formatCode>
                <c:ptCount val="7"/>
                <c:pt idx="0">
                  <c:v>1</c:v>
                </c:pt>
                <c:pt idx="1">
                  <c:v>0.33333333333333331</c:v>
                </c:pt>
                <c:pt idx="2">
                  <c:v>0</c:v>
                </c:pt>
                <c:pt idx="3">
                  <c:v>0.66666666666666663</c:v>
                </c:pt>
                <c:pt idx="4">
                  <c:v>0.25</c:v>
                </c:pt>
                <c:pt idx="5">
                  <c:v>0.2857142857142857</c:v>
                </c:pt>
                <c:pt idx="6">
                  <c:v>1</c:v>
                </c:pt>
              </c:numCache>
            </c:numRef>
          </c:val>
          <c:extLst>
            <c:ext xmlns:c16="http://schemas.microsoft.com/office/drawing/2014/chart" uri="{C3380CC4-5D6E-409C-BE32-E72D297353CC}">
              <c16:uniqueId val="{00000002-3CFF-416D-B711-DB32CF7BC861}"/>
            </c:ext>
          </c:extLst>
        </c:ser>
        <c:dLbls>
          <c:showLegendKey val="0"/>
          <c:showVal val="0"/>
          <c:showCatName val="0"/>
          <c:showSerName val="0"/>
          <c:showPercent val="0"/>
          <c:showBubbleSize val="0"/>
        </c:dLbls>
        <c:gapWidth val="150"/>
        <c:overlap val="100"/>
        <c:axId val="624589701"/>
        <c:axId val="611460484"/>
      </c:barChart>
      <c:catAx>
        <c:axId val="624589701"/>
        <c:scaling>
          <c:orientation val="minMax"/>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611460484"/>
        <c:crosses val="autoZero"/>
        <c:auto val="1"/>
        <c:lblAlgn val="ctr"/>
        <c:lblOffset val="100"/>
        <c:noMultiLvlLbl val="0"/>
      </c:catAx>
      <c:valAx>
        <c:axId val="6114604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624589701"/>
        <c:crosses val="autoZero"/>
        <c:crossBetween val="between"/>
      </c:valAx>
      <c:spPr>
        <a:noFill/>
        <a:ln>
          <a:noFill/>
        </a:ln>
        <a:effectLst/>
      </c:spPr>
    </c:plotArea>
    <c:legend>
      <c:legendPos val="b"/>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[Copia di FIRST DRAFT FINAL TOOLKITv4.xlsx]Pivot Control!PivotTable45</c:name>
    <c:fmtId val="2"/>
  </c:pivotSource>
  <c:chart>
    <c:title>
      <c:tx>
        <c:rich>
          <a:bodyPr rot="0" spcFirstLastPara="0" vertOverflow="ellipsis" vert="horz" wrap="square" anchor="ctr" anchorCtr="1"/>
          <a:lstStyle/>
          <a:p>
            <a:pPr defTabSz="914400">
              <a:defRPr lang="en-US" sz="1800" b="1" i="0" u="none" strike="noStrike" kern="1200" baseline="0">
                <a:solidFill>
                  <a:schemeClr val="dk1">
                    <a:lumMod val="65000"/>
                    <a:lumOff val="35000"/>
                  </a:schemeClr>
                </a:solidFill>
                <a:effectLst/>
                <a:latin typeface="+mn-lt"/>
                <a:ea typeface="+mn-ea"/>
                <a:cs typeface="+mn-cs"/>
              </a:defRPr>
            </a:pPr>
            <a:r>
              <a:rPr lang="en-US" b="1"/>
              <a:t>Service area performance</a:t>
            </a:r>
          </a:p>
        </c:rich>
      </c:tx>
      <c:overlay val="0"/>
      <c:spPr>
        <a:noFill/>
        <a:ln>
          <a:noFill/>
        </a:ln>
        <a:effectLst/>
      </c:spPr>
      <c:txPr>
        <a:bodyPr rot="0" spcFirstLastPara="0" vertOverflow="ellipsis" vert="horz" wrap="square" anchor="ctr" anchorCtr="1"/>
        <a:lstStyle/>
        <a:p>
          <a:pPr defTabSz="914400">
            <a:defRPr lang="en-US" sz="1800" b="1" i="0" u="none" strike="noStrike" kern="1200" baseline="0">
              <a:solidFill>
                <a:schemeClr val="dk1">
                  <a:lumMod val="65000"/>
                  <a:lumOff val="35000"/>
                </a:schemeClr>
              </a:solidFill>
              <a:effectLst/>
              <a:latin typeface="+mn-lt"/>
              <a:ea typeface="+mn-ea"/>
              <a:cs typeface="+mn-cs"/>
            </a:defRPr>
          </a:pPr>
          <a:endParaRPr lang="en-US"/>
        </a:p>
      </c:txPr>
    </c:title>
    <c:autoTitleDeleted val="0"/>
    <c:pivotFmts>
      <c:pivotFmt>
        <c:idx val="0"/>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lt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pivotFmt>
      <c:pivotFmt>
        <c:idx val="2"/>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pivotFmt>
      <c:pivotFmt>
        <c:idx val="3"/>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pivotFmt>
      <c:pivotFmt>
        <c:idx val="4"/>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pivotFmt>
      <c:pivotFmt>
        <c:idx val="5"/>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pivotFmt>
      <c:pivotFmt>
        <c:idx val="6"/>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pivotFmt>
      <c:pivotFmt>
        <c:idx val="7"/>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pivotFmt>
      <c:pivotFmt>
        <c:idx val="8"/>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pivotFmt>
    </c:pivotFmts>
    <c:plotArea>
      <c:layout/>
      <c:barChart>
        <c:barDir val="col"/>
        <c:grouping val="clustered"/>
        <c:varyColors val="1"/>
        <c:ser>
          <c:idx val="0"/>
          <c:order val="0"/>
          <c:tx>
            <c:strRef>
              <c:f>'Pivot Control'!$I$13</c:f>
              <c:strCache>
                <c:ptCount val="1"/>
                <c:pt idx="0">
                  <c:v>Totale</c:v>
                </c:pt>
              </c:strCache>
            </c:strRef>
          </c:tx>
          <c:invertIfNegative val="0"/>
          <c:dPt>
            <c:idx val="0"/>
            <c:invertIfNegative val="0"/>
            <c:bubble3D val="0"/>
            <c:spPr>
              <a:gradFill>
                <a:gsLst>
                  <a:gs pos="0">
                    <a:schemeClr val="accent2"/>
                  </a:gs>
                  <a:gs pos="100000">
                    <a:schemeClr val="accent2">
                      <a:lumMod val="84000"/>
                    </a:schemeClr>
                  </a:gs>
                </a:gsLst>
                <a:lin ang="5400000" scaled="1"/>
              </a:gra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1-9986-4921-87B9-A6558F5A55C2}"/>
              </c:ext>
            </c:extLst>
          </c:dPt>
          <c:dPt>
            <c:idx val="1"/>
            <c:invertIfNegative val="0"/>
            <c:bubble3D val="0"/>
            <c:spPr>
              <a:gradFill>
                <a:gsLst>
                  <a:gs pos="0">
                    <a:schemeClr val="accent4"/>
                  </a:gs>
                  <a:gs pos="100000">
                    <a:schemeClr val="accent4">
                      <a:lumMod val="84000"/>
                    </a:schemeClr>
                  </a:gs>
                </a:gsLst>
                <a:lin ang="5400000" scaled="1"/>
              </a:gra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3-9986-4921-87B9-A6558F5A55C2}"/>
              </c:ext>
            </c:extLst>
          </c:dPt>
          <c:dPt>
            <c:idx val="2"/>
            <c:invertIfNegative val="0"/>
            <c:bubble3D val="0"/>
            <c:spPr>
              <a:gradFill>
                <a:gsLst>
                  <a:gs pos="0">
                    <a:schemeClr val="accent6"/>
                  </a:gs>
                  <a:gs pos="100000">
                    <a:schemeClr val="accent6">
                      <a:lumMod val="84000"/>
                    </a:schemeClr>
                  </a:gs>
                </a:gsLst>
                <a:lin ang="5400000" scaled="1"/>
              </a:gra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5-9986-4921-87B9-A6558F5A55C2}"/>
              </c:ext>
            </c:extLst>
          </c:dPt>
          <c:dPt>
            <c:idx val="3"/>
            <c:invertIfNegative val="0"/>
            <c:bubble3D val="0"/>
            <c:spPr>
              <a:gradFill>
                <a:gsLst>
                  <a:gs pos="0">
                    <a:schemeClr val="accent2">
                      <a:lumMod val="60000"/>
                    </a:schemeClr>
                  </a:gs>
                  <a:gs pos="100000">
                    <a:schemeClr val="accent2">
                      <a:lumMod val="60000"/>
                      <a:lumMod val="84000"/>
                    </a:schemeClr>
                  </a:gs>
                </a:gsLst>
                <a:lin ang="5400000" scaled="1"/>
              </a:gra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7-9986-4921-87B9-A6558F5A55C2}"/>
              </c:ext>
            </c:extLst>
          </c:dPt>
          <c:dPt>
            <c:idx val="4"/>
            <c:invertIfNegative val="0"/>
            <c:bubble3D val="0"/>
            <c:spPr>
              <a:gradFill>
                <a:gsLst>
                  <a:gs pos="0">
                    <a:schemeClr val="accent4">
                      <a:lumMod val="60000"/>
                    </a:schemeClr>
                  </a:gs>
                  <a:gs pos="100000">
                    <a:schemeClr val="accent4">
                      <a:lumMod val="60000"/>
                      <a:lumMod val="84000"/>
                    </a:schemeClr>
                  </a:gs>
                </a:gsLst>
                <a:lin ang="5400000" scaled="1"/>
              </a:gra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9-9986-4921-87B9-A6558F5A55C2}"/>
              </c:ext>
            </c:extLst>
          </c:dPt>
          <c:dPt>
            <c:idx val="5"/>
            <c:invertIfNegative val="0"/>
            <c:bubble3D val="0"/>
            <c:spPr>
              <a:gradFill>
                <a:gsLst>
                  <a:gs pos="0">
                    <a:schemeClr val="accent6">
                      <a:lumMod val="60000"/>
                    </a:schemeClr>
                  </a:gs>
                  <a:gs pos="100000">
                    <a:schemeClr val="accent6">
                      <a:lumMod val="60000"/>
                      <a:lumMod val="84000"/>
                    </a:schemeClr>
                  </a:gs>
                </a:gsLst>
                <a:lin ang="5400000" scaled="1"/>
              </a:gra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B-9986-4921-87B9-A6558F5A55C2}"/>
              </c:ext>
            </c:extLst>
          </c:dPt>
          <c:dPt>
            <c:idx val="6"/>
            <c:invertIfNegative val="0"/>
            <c:bubble3D val="0"/>
            <c:spPr>
              <a:gradFill>
                <a:gsLst>
                  <a:gs pos="0">
                    <a:schemeClr val="accent2">
                      <a:lumMod val="80000"/>
                      <a:lumOff val="20000"/>
                    </a:schemeClr>
                  </a:gs>
                  <a:gs pos="100000">
                    <a:schemeClr val="accent2">
                      <a:lumMod val="80000"/>
                      <a:lumOff val="20000"/>
                      <a:lumMod val="84000"/>
                    </a:schemeClr>
                  </a:gs>
                </a:gsLst>
                <a:lin ang="5400000" scaled="1"/>
              </a:gra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D-9986-4921-87B9-A6558F5A55C2}"/>
              </c:ext>
            </c:extLst>
          </c:dPt>
          <c:dPt>
            <c:idx val="7"/>
            <c:invertIfNegative val="0"/>
            <c:bubble3D val="0"/>
            <c:spPr>
              <a:gradFill>
                <a:gsLst>
                  <a:gs pos="0">
                    <a:schemeClr val="accent4">
                      <a:lumMod val="80000"/>
                      <a:lumOff val="20000"/>
                    </a:schemeClr>
                  </a:gs>
                  <a:gs pos="100000">
                    <a:schemeClr val="accent4">
                      <a:lumMod val="80000"/>
                      <a:lumOff val="20000"/>
                      <a:lumMod val="84000"/>
                    </a:schemeClr>
                  </a:gs>
                </a:gsLst>
                <a:lin ang="5400000" scaled="1"/>
              </a:gra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F-9986-4921-87B9-A6558F5A55C2}"/>
              </c:ext>
            </c:extLst>
          </c:dPt>
          <c:dLbls>
            <c:spPr>
              <a:noFill/>
              <a:ln>
                <a:noFill/>
              </a:ln>
              <a:effectLst/>
            </c:spPr>
            <c:txPr>
              <a:bodyPr rot="0" spcFirstLastPara="1" vertOverflow="ellipsis" vert="horz" wrap="square" lIns="38100" tIns="19050" rIns="38100" bIns="19050" anchor="ctr" anchorCtr="1">
                <a:spAutoFit/>
              </a:bodyPr>
              <a:lstStyle/>
              <a:p>
                <a:pPr>
                  <a:defRPr lang="en-US" sz="1000" b="1" i="0" u="none" strike="noStrike" kern="1200" baseline="0">
                    <a:solidFill>
                      <a:schemeClr val="lt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'Pivot Control'!$H$14:$H$22</c:f>
              <c:strCache>
                <c:ptCount val="8"/>
                <c:pt idx="0">
                  <c:v>Breast Disease</c:v>
                </c:pt>
                <c:pt idx="1">
                  <c:v>Cardiology</c:v>
                </c:pt>
                <c:pt idx="2">
                  <c:v>Emergency</c:v>
                </c:pt>
                <c:pt idx="3">
                  <c:v>Genitourinary Diseases</c:v>
                </c:pt>
                <c:pt idx="4">
                  <c:v>Hepato-biliary and Pancreatic Diseases</c:v>
                </c:pt>
                <c:pt idx="5">
                  <c:v>Lung Disease</c:v>
                </c:pt>
                <c:pt idx="6">
                  <c:v>GastroIntestinal</c:v>
                </c:pt>
                <c:pt idx="7">
                  <c:v>General</c:v>
                </c:pt>
              </c:strCache>
            </c:strRef>
          </c:cat>
          <c:val>
            <c:numRef>
              <c:f>'Pivot Control'!$I$14:$I$22</c:f>
              <c:numCache>
                <c:formatCode>General</c:formatCode>
                <c:ptCount val="8"/>
                <c:pt idx="0">
                  <c:v>0.8</c:v>
                </c:pt>
                <c:pt idx="1">
                  <c:v>0.26315789473684198</c:v>
                </c:pt>
                <c:pt idx="2">
                  <c:v>1</c:v>
                </c:pt>
                <c:pt idx="3">
                  <c:v>0</c:v>
                </c:pt>
                <c:pt idx="4">
                  <c:v>9.0909090909090898E-2</c:v>
                </c:pt>
                <c:pt idx="5">
                  <c:v>0</c:v>
                </c:pt>
                <c:pt idx="6">
                  <c:v>1</c:v>
                </c:pt>
                <c:pt idx="7">
                  <c:v>0.90909090909090895</c:v>
                </c:pt>
              </c:numCache>
            </c:numRef>
          </c:val>
          <c:extLst>
            <c:ext xmlns:c16="http://schemas.microsoft.com/office/drawing/2014/chart" uri="{C3380CC4-5D6E-409C-BE32-E72D297353CC}">
              <c16:uniqueId val="{00000010-9986-4921-87B9-A6558F5A55C2}"/>
            </c:ext>
          </c:extLst>
        </c:ser>
        <c:dLbls>
          <c:showLegendKey val="0"/>
          <c:showVal val="1"/>
          <c:showCatName val="0"/>
          <c:showSerName val="0"/>
          <c:showPercent val="0"/>
          <c:showBubbleSize val="0"/>
        </c:dLbls>
        <c:gapWidth val="41"/>
        <c:axId val="574110859"/>
        <c:axId val="921853558"/>
      </c:barChart>
      <c:catAx>
        <c:axId val="574110859"/>
        <c:scaling>
          <c:orientation val="minMax"/>
        </c:scaling>
        <c:delete val="1"/>
        <c:axPos val="b"/>
        <c:numFmt formatCode="General" sourceLinked="0"/>
        <c:majorTickMark val="out"/>
        <c:minorTickMark val="none"/>
        <c:tickLblPos val="nextTo"/>
        <c:crossAx val="921853558"/>
        <c:crosses val="autoZero"/>
        <c:auto val="1"/>
        <c:lblAlgn val="ctr"/>
        <c:lblOffset val="100"/>
        <c:noMultiLvlLbl val="0"/>
      </c:catAx>
      <c:valAx>
        <c:axId val="921853558"/>
        <c:scaling>
          <c:orientation val="minMax"/>
          <c:max val="1"/>
        </c:scaling>
        <c:delete val="0"/>
        <c:axPos val="l"/>
        <c:numFmt formatCode="General" sourceLinked="1"/>
        <c:majorTickMark val="out"/>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dk1">
                    <a:lumMod val="65000"/>
                    <a:lumOff val="35000"/>
                  </a:schemeClr>
                </a:solidFill>
                <a:latin typeface="+mn-lt"/>
                <a:ea typeface="+mn-ea"/>
                <a:cs typeface="+mn-cs"/>
              </a:defRPr>
            </a:pPr>
            <a:endParaRPr lang="en-US"/>
          </a:p>
        </c:txPr>
        <c:crossAx val="574110859"/>
        <c:crosses val="autoZero"/>
        <c:crossBetween val="between"/>
      </c:valAx>
      <c:spPr>
        <a:noFill/>
        <a:ln>
          <a:noFill/>
        </a:ln>
        <a:effectLst/>
      </c:spPr>
    </c:plotArea>
    <c:legend>
      <c:legendPos val="r"/>
      <c:overlay val="0"/>
      <c:spPr>
        <a:noFill/>
        <a:ln>
          <a:noFill/>
        </a:ln>
        <a:effectLst/>
      </c:spPr>
      <c:txPr>
        <a:bodyPr rot="0" spcFirstLastPara="0" vertOverflow="ellipsis" vert="horz" wrap="square" anchor="ctr" anchorCtr="1"/>
        <a:lstStyle/>
        <a:p>
          <a:pPr>
            <a:defRPr lang="en-US"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68000">
          <a:schemeClr val="lt1">
            <a:lumMod val="85000"/>
          </a:schemeClr>
        </a:gs>
        <a:gs pos="100000">
          <a:schemeClr val="lt1"/>
        </a:gs>
      </a:gsLst>
      <a:lin ang="5400000" scaled="1"/>
    </a:gradFill>
    <a:ln w="9525" cap="flat" cmpd="sng" algn="ctr">
      <a:solidFill>
        <a:schemeClr val="dk1">
          <a:lumMod val="15000"/>
          <a:lumOff val="85000"/>
        </a:schemeClr>
      </a:solidFill>
      <a:round/>
    </a:ln>
    <a:effectLst/>
  </c:spPr>
  <c:txPr>
    <a:bodyPr/>
    <a:lstStyle/>
    <a:p>
      <a:pPr>
        <a:defRPr lang="en-US"/>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0"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FE4-447D-B756-DB6C64183B5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FE4-447D-B756-DB6C64183B5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FE4-447D-B756-DB6C64183B55}"/>
              </c:ext>
            </c:extLst>
          </c:dPt>
          <c:cat>
            <c:strRef>
              <c:f>trialpivot!$D$71:$D$73</c:f>
              <c:strCache>
                <c:ptCount val="3"/>
                <c:pt idx="0">
                  <c:v>Outcome </c:v>
                </c:pt>
                <c:pt idx="1">
                  <c:v>Process</c:v>
                </c:pt>
                <c:pt idx="2">
                  <c:v>Volume </c:v>
                </c:pt>
              </c:strCache>
            </c:strRef>
          </c:cat>
          <c:val>
            <c:numRef>
              <c:f>trialpivot!$E$71:$E$73</c:f>
              <c:numCache>
                <c:formatCode>General</c:formatCode>
                <c:ptCount val="3"/>
                <c:pt idx="0">
                  <c:v>0.4333333333333334</c:v>
                </c:pt>
                <c:pt idx="1">
                  <c:v>0.3802721088435374</c:v>
                </c:pt>
                <c:pt idx="2">
                  <c:v>0.5892857142857143</c:v>
                </c:pt>
              </c:numCache>
            </c:numRef>
          </c:val>
          <c:extLst>
            <c:ext xmlns:c16="http://schemas.microsoft.com/office/drawing/2014/chart" uri="{C3380CC4-5D6E-409C-BE32-E72D297353CC}">
              <c16:uniqueId val="{00000006-2FE4-447D-B756-DB6C64183B5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48293006297594E-2"/>
          <c:y val="8.6886822699583199E-2"/>
          <c:w val="0.85415976135233695"/>
          <c:h val="0.82622635460083405"/>
        </c:manualLayout>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3A9-4C95-BA5F-2C3B66F8E46E}"/>
              </c:ext>
            </c:extLst>
          </c:dPt>
          <c:dPt>
            <c:idx val="1"/>
            <c:bubble3D val="0"/>
            <c:spPr>
              <a:noFill/>
              <a:ln w="19050">
                <a:solidFill>
                  <a:schemeClr val="lt1"/>
                </a:solidFill>
              </a:ln>
              <a:effectLst/>
            </c:spPr>
            <c:extLst>
              <c:ext xmlns:c16="http://schemas.microsoft.com/office/drawing/2014/chart" uri="{C3380CC4-5D6E-409C-BE32-E72D297353CC}">
                <c16:uniqueId val="{00000003-C3A9-4C95-BA5F-2C3B66F8E46E}"/>
              </c:ext>
            </c:extLst>
          </c:dPt>
          <c:dLbls>
            <c:dLbl>
              <c:idx val="0"/>
              <c:layout>
                <c:manualLayout>
                  <c:x val="-5.9000048504418902E-2"/>
                  <c:y val="-0.22122475152292401"/>
                </c:manualLayout>
              </c:layout>
              <c:numFmt formatCode="0%" sourceLinked="0"/>
              <c:spPr>
                <a:noFill/>
                <a:ln>
                  <a:noFill/>
                </a:ln>
                <a:effectLst/>
              </c:spPr>
              <c:txPr>
                <a:bodyPr rot="0" spcFirstLastPara="0" vertOverflow="ellipsis" vert="horz" wrap="square" lIns="38100" tIns="19050" rIns="38100" bIns="19050" anchor="ctr" anchorCtr="1"/>
                <a:lstStyle/>
                <a:p>
                  <a:pPr>
                    <a:defRPr lang="en-US" sz="36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98011269472986395"/>
                      <c:h val="0.98076306508496303"/>
                    </c:manualLayout>
                  </c15:layout>
                </c:ext>
                <c:ext xmlns:c16="http://schemas.microsoft.com/office/drawing/2014/chart" uri="{C3380CC4-5D6E-409C-BE32-E72D297353CC}">
                  <c16:uniqueId val="{00000001-C3A9-4C95-BA5F-2C3B66F8E46E}"/>
                </c:ext>
              </c:extLst>
            </c:dLbl>
            <c:dLbl>
              <c:idx val="1"/>
              <c:delete val="1"/>
              <c:extLst>
                <c:ext xmlns:c15="http://schemas.microsoft.com/office/drawing/2012/chart" uri="{CE6537A1-D6FC-4f65-9D91-7224C49458BB}"/>
                <c:ext xmlns:c16="http://schemas.microsoft.com/office/drawing/2014/chart" uri="{C3380CC4-5D6E-409C-BE32-E72D297353CC}">
                  <c16:uniqueId val="{00000003-C3A9-4C95-BA5F-2C3B66F8E46E}"/>
                </c:ext>
              </c:extLst>
            </c:dLbl>
            <c:numFmt formatCode="General" sourceLinked="0"/>
            <c:spPr>
              <a:noFill/>
              <a:ln>
                <a:noFill/>
              </a:ln>
              <a:effectLst/>
            </c:spPr>
            <c:txPr>
              <a:bodyPr rot="0" spcFirstLastPara="0" vertOverflow="ellipsis" vert="horz" wrap="square" lIns="38100" tIns="19050" rIns="38100" bIns="19050" anchor="ctr" anchorCtr="1">
                <a:no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trialaverage!$O$2:$P$2</c:f>
              <c:numCache>
                <c:formatCode>General</c:formatCode>
                <c:ptCount val="2"/>
                <c:pt idx="0">
                  <c:v>0</c:v>
                </c:pt>
                <c:pt idx="1">
                  <c:v>1</c:v>
                </c:pt>
              </c:numCache>
            </c:numRef>
          </c:val>
          <c:extLst>
            <c:ext xmlns:c16="http://schemas.microsoft.com/office/drawing/2014/chart" uri="{C3380CC4-5D6E-409C-BE32-E72D297353CC}">
              <c16:uniqueId val="{00000004-C3A9-4C95-BA5F-2C3B66F8E46E}"/>
            </c:ext>
          </c:extLst>
        </c:ser>
        <c:dLbls>
          <c:showLegendKey val="0"/>
          <c:showVal val="1"/>
          <c:showCatName val="0"/>
          <c:showSerName val="0"/>
          <c:showPercent val="0"/>
          <c:showBubbleSize val="0"/>
          <c:showLeaderLines val="1"/>
        </c:dLbls>
        <c:firstSliceAng val="0"/>
        <c:holeSize val="63"/>
      </c:doughnutChart>
      <c:spPr>
        <a:noFill/>
        <a:ln>
          <a:noFill/>
        </a:ln>
        <a:effectLst/>
      </c:spPr>
    </c:plotArea>
    <c:plotVisOnly val="1"/>
    <c:dispBlanksAs val="gap"/>
    <c:showDLblsOverMax val="0"/>
  </c:chart>
  <c:spPr>
    <a:no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1"/>
        <c:ser>
          <c:idx val="0"/>
          <c:order val="0"/>
          <c:tx>
            <c:strRef>
              <c:f>'Modified main pivot'!$E$3</c:f>
              <c:strCache>
                <c:ptCount val="1"/>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BED7-4586-A7AA-41C9EA6E9209}"/>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ED7-4586-A7AA-41C9EA6E92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BED7-4586-A7AA-41C9EA6E92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BED7-4586-A7AA-41C9EA6E92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BED7-4586-A7AA-41C9EA6E92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BED7-4586-A7AA-41C9EA6E9209}"/>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BED7-4586-A7AA-41C9EA6E9209}"/>
              </c:ext>
            </c:extLst>
          </c:dPt>
          <c:cat>
            <c:strRef>
              <c:f>'Modified main pivot'!$D$4:$D$10</c:f>
              <c:strCache>
                <c:ptCount val="6"/>
                <c:pt idx="3">
                  <c:v>Area</c:v>
                </c:pt>
                <c:pt idx="5">
                  <c:v>General</c:v>
                </c:pt>
              </c:strCache>
            </c:strRef>
          </c:cat>
          <c:val>
            <c:numRef>
              <c:f>'Modified main pivot'!$E$4:$E$10</c:f>
              <c:numCache>
                <c:formatCode>General</c:formatCode>
                <c:ptCount val="7"/>
                <c:pt idx="3">
                  <c:v>0</c:v>
                </c:pt>
                <c:pt idx="6">
                  <c:v>0</c:v>
                </c:pt>
              </c:numCache>
            </c:numRef>
          </c:val>
          <c:extLst>
            <c:ext xmlns:c16="http://schemas.microsoft.com/office/drawing/2014/chart" uri="{C3380CC4-5D6E-409C-BE32-E72D297353CC}">
              <c16:uniqueId val="{0000000E-BED7-4586-A7AA-41C9EA6E9209}"/>
            </c:ext>
          </c:extLst>
        </c:ser>
        <c:dLbls>
          <c:showLegendKey val="0"/>
          <c:showVal val="0"/>
          <c:showCatName val="0"/>
          <c:showSerName val="0"/>
          <c:showPercent val="0"/>
          <c:showBubbleSize val="0"/>
        </c:dLbls>
        <c:gapWidth val="40"/>
        <c:axId val="1800738016"/>
        <c:axId val="1800735936"/>
      </c:barChart>
      <c:catAx>
        <c:axId val="1800738016"/>
        <c:scaling>
          <c:orientation val="minMax"/>
        </c:scaling>
        <c:delete val="1"/>
        <c:axPos val="l"/>
        <c:numFmt formatCode="General" sourceLinked="1"/>
        <c:majorTickMark val="none"/>
        <c:minorTickMark val="none"/>
        <c:tickLblPos val="nextTo"/>
        <c:crossAx val="1800735936"/>
        <c:crosses val="autoZero"/>
        <c:auto val="1"/>
        <c:lblAlgn val="ctr"/>
        <c:lblOffset val="100"/>
        <c:noMultiLvlLbl val="0"/>
      </c:catAx>
      <c:valAx>
        <c:axId val="180073593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800738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[Copia di FIRST DRAFT FINAL TOOLKITv4.xlsx]Modified main pivot!PivotTable2</c:name>
    <c:fmtId val="0"/>
  </c:pivotSource>
  <c:chart>
    <c:title>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s>
    <c:plotArea>
      <c:layout/>
      <c:barChart>
        <c:barDir val="bar"/>
        <c:grouping val="clustered"/>
        <c:varyColors val="1"/>
        <c:ser>
          <c:idx val="0"/>
          <c:order val="0"/>
          <c:tx>
            <c:strRef>
              <c:f>'Modified main pivot'!$D$50</c:f>
              <c:strCache>
                <c:ptCount val="1"/>
                <c:pt idx="0">
                  <c:v>Totale</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8DB5-4423-8597-24D8101F77A4}"/>
              </c:ext>
            </c:extLst>
          </c:dPt>
          <c:cat>
            <c:strRef>
              <c:f>'Modified main pivot'!$C$51:$C$52</c:f>
              <c:strCache>
                <c:ptCount val="1"/>
                <c:pt idx="0">
                  <c:v>Clinical Effectiveness</c:v>
                </c:pt>
              </c:strCache>
            </c:strRef>
          </c:cat>
          <c:val>
            <c:numRef>
              <c:f>'Modified main pivot'!$D$51:$D$52</c:f>
              <c:numCache>
                <c:formatCode>General</c:formatCode>
                <c:ptCount val="1"/>
                <c:pt idx="0">
                  <c:v>#N/A</c:v>
                </c:pt>
              </c:numCache>
            </c:numRef>
          </c:val>
          <c:extLst>
            <c:ext xmlns:c16="http://schemas.microsoft.com/office/drawing/2014/chart" uri="{C3380CC4-5D6E-409C-BE32-E72D297353CC}">
              <c16:uniqueId val="{00000002-8DB5-4423-8597-24D8101F77A4}"/>
            </c:ext>
          </c:extLst>
        </c:ser>
        <c:dLbls>
          <c:showLegendKey val="0"/>
          <c:showVal val="0"/>
          <c:showCatName val="0"/>
          <c:showSerName val="0"/>
          <c:showPercent val="0"/>
          <c:showBubbleSize val="0"/>
        </c:dLbls>
        <c:gapWidth val="182"/>
        <c:axId val="91065876"/>
        <c:axId val="184199138"/>
      </c:barChart>
      <c:catAx>
        <c:axId val="91065876"/>
        <c:scaling>
          <c:orientation val="minMax"/>
        </c:scaling>
        <c:delete val="1"/>
        <c:axPos val="l"/>
        <c:numFmt formatCode="General" sourceLinked="0"/>
        <c:majorTickMark val="none"/>
        <c:minorTickMark val="none"/>
        <c:tickLblPos val="nextTo"/>
        <c:crossAx val="184199138"/>
        <c:crosses val="autoZero"/>
        <c:auto val="1"/>
        <c:lblAlgn val="ctr"/>
        <c:lblOffset val="100"/>
        <c:noMultiLvlLbl val="0"/>
      </c:catAx>
      <c:valAx>
        <c:axId val="184199138"/>
        <c:scaling>
          <c:orientation val="minMax"/>
        </c:scaling>
        <c:delete val="0"/>
        <c:axPos val="b"/>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91065876"/>
        <c:crosses val="autoZero"/>
        <c:crossBetween val="between"/>
      </c:valAx>
      <c:spPr>
        <a:noFill/>
        <a:ln>
          <a:noFill/>
        </a:ln>
        <a:effectLst/>
      </c:spPr>
    </c:plotArea>
    <c:legend>
      <c:legendPos val="r"/>
      <c:layout>
        <c:manualLayout>
          <c:xMode val="edge"/>
          <c:yMode val="edge"/>
          <c:x val="0.73921392907438199"/>
          <c:y val="0.19871082462769499"/>
          <c:w val="0.23210856484445"/>
          <c:h val="0.58346299177594996"/>
        </c:manualLayout>
      </c:layout>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[Copia di FIRST DRAFT FINAL TOOLKITv4.xlsx]Modified main pivot!PivotTable4</c:name>
    <c:fmtId val="0"/>
  </c:pivotSource>
  <c:chart>
    <c:title>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s>
    <c:plotArea>
      <c:layout/>
      <c:barChart>
        <c:barDir val="col"/>
        <c:grouping val="clustered"/>
        <c:varyColors val="1"/>
        <c:ser>
          <c:idx val="0"/>
          <c:order val="0"/>
          <c:tx>
            <c:strRef>
              <c:f>'Modified main pivot'!$D$105</c:f>
              <c:strCache>
                <c:ptCount val="1"/>
                <c:pt idx="0">
                  <c:v>Totale</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E200-4F55-A602-5D6FE140852A}"/>
              </c:ext>
            </c:extLst>
          </c:dPt>
          <c:cat>
            <c:strRef>
              <c:f>'Modified main pivot'!$C$106:$C$107</c:f>
              <c:strCache>
                <c:ptCount val="1"/>
                <c:pt idx="0">
                  <c:v>General</c:v>
                </c:pt>
              </c:strCache>
            </c:strRef>
          </c:cat>
          <c:val>
            <c:numRef>
              <c:f>'Modified main pivot'!$D$106:$D$107</c:f>
              <c:numCache>
                <c:formatCode>General</c:formatCode>
                <c:ptCount val="1"/>
                <c:pt idx="0">
                  <c:v>#N/A</c:v>
                </c:pt>
              </c:numCache>
            </c:numRef>
          </c:val>
          <c:extLst>
            <c:ext xmlns:c16="http://schemas.microsoft.com/office/drawing/2014/chart" uri="{C3380CC4-5D6E-409C-BE32-E72D297353CC}">
              <c16:uniqueId val="{00000002-E200-4F55-A602-5D6FE140852A}"/>
            </c:ext>
          </c:extLst>
        </c:ser>
        <c:dLbls>
          <c:showLegendKey val="0"/>
          <c:showVal val="0"/>
          <c:showCatName val="0"/>
          <c:showSerName val="0"/>
          <c:showPercent val="0"/>
          <c:showBubbleSize val="0"/>
        </c:dLbls>
        <c:gapWidth val="219"/>
        <c:overlap val="-27"/>
        <c:axId val="557787313"/>
        <c:axId val="691422193"/>
      </c:barChart>
      <c:catAx>
        <c:axId val="557787313"/>
        <c:scaling>
          <c:orientation val="minMax"/>
        </c:scaling>
        <c:delete val="1"/>
        <c:axPos val="b"/>
        <c:numFmt formatCode="General" sourceLinked="0"/>
        <c:majorTickMark val="none"/>
        <c:minorTickMark val="none"/>
        <c:tickLblPos val="nextTo"/>
        <c:crossAx val="691422193"/>
        <c:crosses val="autoZero"/>
        <c:auto val="1"/>
        <c:lblAlgn val="ctr"/>
        <c:lblOffset val="100"/>
        <c:noMultiLvlLbl val="0"/>
      </c:catAx>
      <c:valAx>
        <c:axId val="691422193"/>
        <c:scaling>
          <c:orientation val="minMax"/>
        </c:scaling>
        <c:delete val="0"/>
        <c:axPos val="l"/>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557787313"/>
        <c:crosses val="autoZero"/>
        <c:crossBetween val="between"/>
      </c:valAx>
      <c:spPr>
        <a:noFill/>
        <a:ln>
          <a:noFill/>
        </a:ln>
        <a:effectLst/>
      </c:spPr>
    </c:plotArea>
    <c:legend>
      <c:legendPos val="r"/>
      <c:layout>
        <c:manualLayout>
          <c:xMode val="edge"/>
          <c:yMode val="edge"/>
          <c:x val="0.80527035908997402"/>
          <c:y val="5.4798057720489797E-2"/>
        </c:manualLayout>
      </c:layout>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[Copia di FIRST DRAFT FINAL TOOLKITv4.xlsx]Modified main pivot!PivotTable5</c:name>
    <c:fmtId val="0"/>
  </c:pivotSource>
  <c:chart>
    <c:title>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s>
    <c:plotArea>
      <c:layout/>
      <c:barChart>
        <c:barDir val="col"/>
        <c:grouping val="clustered"/>
        <c:varyColors val="1"/>
        <c:ser>
          <c:idx val="0"/>
          <c:order val="0"/>
          <c:tx>
            <c:strRef>
              <c:f>'Modified main pivot'!$D$117</c:f>
              <c:strCache>
                <c:ptCount val="1"/>
                <c:pt idx="0">
                  <c:v>Totale</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287-4111-BBF4-29A4A88CBD62}"/>
              </c:ext>
            </c:extLst>
          </c:dPt>
          <c:cat>
            <c:strRef>
              <c:f>'Modified main pivot'!$C$118:$C$119</c:f>
              <c:strCache>
                <c:ptCount val="1"/>
                <c:pt idx="0">
                  <c:v>Core Section</c:v>
                </c:pt>
              </c:strCache>
            </c:strRef>
          </c:cat>
          <c:val>
            <c:numRef>
              <c:f>'Modified main pivot'!$D$118:$D$119</c:f>
              <c:numCache>
                <c:formatCode>General</c:formatCode>
                <c:ptCount val="1"/>
                <c:pt idx="0">
                  <c:v>#N/A</c:v>
                </c:pt>
              </c:numCache>
            </c:numRef>
          </c:val>
          <c:extLst>
            <c:ext xmlns:c16="http://schemas.microsoft.com/office/drawing/2014/chart" uri="{C3380CC4-5D6E-409C-BE32-E72D297353CC}">
              <c16:uniqueId val="{00000002-2287-4111-BBF4-29A4A88CBD62}"/>
            </c:ext>
          </c:extLst>
        </c:ser>
        <c:dLbls>
          <c:showLegendKey val="0"/>
          <c:showVal val="0"/>
          <c:showCatName val="0"/>
          <c:showSerName val="0"/>
          <c:showPercent val="0"/>
          <c:showBubbleSize val="0"/>
        </c:dLbls>
        <c:gapWidth val="219"/>
        <c:overlap val="-27"/>
        <c:axId val="873258294"/>
        <c:axId val="372153964"/>
      </c:barChart>
      <c:catAx>
        <c:axId val="87325829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372153964"/>
        <c:crosses val="autoZero"/>
        <c:auto val="1"/>
        <c:lblAlgn val="ctr"/>
        <c:lblOffset val="100"/>
        <c:noMultiLvlLbl val="0"/>
      </c:catAx>
      <c:valAx>
        <c:axId val="372153964"/>
        <c:scaling>
          <c:orientation val="minMax"/>
        </c:scaling>
        <c:delete val="0"/>
        <c:axPos val="l"/>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873258294"/>
        <c:crosses val="autoZero"/>
        <c:crossBetween val="between"/>
      </c:valAx>
      <c:spPr>
        <a:noFill/>
        <a:ln>
          <a:noFill/>
        </a:ln>
        <a:effectLst/>
      </c:spPr>
    </c:plotArea>
    <c:legend>
      <c:legendPos val="r"/>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pivotSource>
    <c:name>[Copia di FIRST DRAFT FINAL TOOLKITv4.xlsx]Main Dashboard!PivotTable8</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'Main Dashboard'!$AD$25:$AD$26</c:f>
              <c:strCache>
                <c:ptCount val="1"/>
                <c:pt idx="0">
                  <c:v>Clinical Effectiveness</c:v>
                </c:pt>
              </c:strCache>
            </c:strRef>
          </c:tx>
          <c:spPr>
            <a:solidFill>
              <a:schemeClr val="accent1"/>
            </a:solidFill>
            <a:ln>
              <a:noFill/>
            </a:ln>
            <a:effectLst/>
          </c:spPr>
          <c:invertIfNegative val="0"/>
          <c:cat>
            <c:strRef>
              <c:f>'Main Dashboard'!$AC$27:$AC$28</c:f>
              <c:strCache>
                <c:ptCount val="1"/>
                <c:pt idx="0">
                  <c:v>General</c:v>
                </c:pt>
              </c:strCache>
            </c:strRef>
          </c:cat>
          <c:val>
            <c:numRef>
              <c:f>'Main Dashboard'!$AD$27:$AD$28</c:f>
              <c:numCache>
                <c:formatCode>General</c:formatCode>
                <c:ptCount val="1"/>
                <c:pt idx="0">
                  <c:v>#N/A</c:v>
                </c:pt>
              </c:numCache>
            </c:numRef>
          </c:val>
          <c:extLst>
            <c:ext xmlns:c16="http://schemas.microsoft.com/office/drawing/2014/chart" uri="{C3380CC4-5D6E-409C-BE32-E72D297353CC}">
              <c16:uniqueId val="{00000000-DF3E-4EF9-B266-CC1A25EDBD76}"/>
            </c:ext>
          </c:extLst>
        </c:ser>
        <c:ser>
          <c:idx val="1"/>
          <c:order val="1"/>
          <c:tx>
            <c:strRef>
              <c:f>'Main Dashboard'!$AE$25:$AE$26</c:f>
              <c:strCache>
                <c:ptCount val="1"/>
                <c:pt idx="0">
                  <c:v>Efficiency</c:v>
                </c:pt>
              </c:strCache>
            </c:strRef>
          </c:tx>
          <c:spPr>
            <a:solidFill>
              <a:schemeClr val="accent2"/>
            </a:solidFill>
            <a:ln>
              <a:noFill/>
            </a:ln>
            <a:effectLst/>
          </c:spPr>
          <c:invertIfNegative val="0"/>
          <c:cat>
            <c:strRef>
              <c:f>'Main Dashboard'!$AC$27:$AC$28</c:f>
              <c:strCache>
                <c:ptCount val="1"/>
                <c:pt idx="0">
                  <c:v>General</c:v>
                </c:pt>
              </c:strCache>
            </c:strRef>
          </c:cat>
          <c:val>
            <c:numRef>
              <c:f>'Main Dashboard'!$AE$27:$AE$28</c:f>
              <c:numCache>
                <c:formatCode>General</c:formatCode>
                <c:ptCount val="1"/>
                <c:pt idx="0">
                  <c:v>#N/A</c:v>
                </c:pt>
              </c:numCache>
            </c:numRef>
          </c:val>
          <c:extLst>
            <c:ext xmlns:c16="http://schemas.microsoft.com/office/drawing/2014/chart" uri="{C3380CC4-5D6E-409C-BE32-E72D297353CC}">
              <c16:uniqueId val="{00000001-DF3E-4EF9-B266-CC1A25EDBD76}"/>
            </c:ext>
          </c:extLst>
        </c:ser>
        <c:ser>
          <c:idx val="2"/>
          <c:order val="2"/>
          <c:tx>
            <c:strRef>
              <c:f>'Main Dashboard'!$AF$25:$AF$26</c:f>
              <c:strCache>
                <c:ptCount val="1"/>
                <c:pt idx="0">
                  <c:v>Patient-centerdness</c:v>
                </c:pt>
              </c:strCache>
            </c:strRef>
          </c:tx>
          <c:spPr>
            <a:solidFill>
              <a:schemeClr val="accent3"/>
            </a:solidFill>
            <a:ln>
              <a:noFill/>
            </a:ln>
            <a:effectLst/>
          </c:spPr>
          <c:invertIfNegative val="0"/>
          <c:cat>
            <c:strRef>
              <c:f>'Main Dashboard'!$AC$27:$AC$28</c:f>
              <c:strCache>
                <c:ptCount val="1"/>
                <c:pt idx="0">
                  <c:v>General</c:v>
                </c:pt>
              </c:strCache>
            </c:strRef>
          </c:cat>
          <c:val>
            <c:numRef>
              <c:f>'Main Dashboard'!$AF$27:$AF$28</c:f>
              <c:numCache>
                <c:formatCode>General</c:formatCode>
                <c:ptCount val="1"/>
                <c:pt idx="0">
                  <c:v>#N/A</c:v>
                </c:pt>
              </c:numCache>
            </c:numRef>
          </c:val>
          <c:extLst>
            <c:ext xmlns:c16="http://schemas.microsoft.com/office/drawing/2014/chart" uri="{C3380CC4-5D6E-409C-BE32-E72D297353CC}">
              <c16:uniqueId val="{00000002-DF3E-4EF9-B266-CC1A25EDBD76}"/>
            </c:ext>
          </c:extLst>
        </c:ser>
        <c:ser>
          <c:idx val="3"/>
          <c:order val="3"/>
          <c:tx>
            <c:strRef>
              <c:f>'Main Dashboard'!$AG$25:$AG$26</c:f>
              <c:strCache>
                <c:ptCount val="1"/>
                <c:pt idx="0">
                  <c:v>Safety</c:v>
                </c:pt>
              </c:strCache>
            </c:strRef>
          </c:tx>
          <c:spPr>
            <a:solidFill>
              <a:schemeClr val="accent4"/>
            </a:solidFill>
            <a:ln>
              <a:noFill/>
            </a:ln>
            <a:effectLst/>
          </c:spPr>
          <c:invertIfNegative val="0"/>
          <c:cat>
            <c:strRef>
              <c:f>'Main Dashboard'!$AC$27:$AC$28</c:f>
              <c:strCache>
                <c:ptCount val="1"/>
                <c:pt idx="0">
                  <c:v>General</c:v>
                </c:pt>
              </c:strCache>
            </c:strRef>
          </c:cat>
          <c:val>
            <c:numRef>
              <c:f>'Main Dashboard'!$AG$27:$AG$28</c:f>
              <c:numCache>
                <c:formatCode>General</c:formatCode>
                <c:ptCount val="1"/>
                <c:pt idx="0">
                  <c:v>#N/A</c:v>
                </c:pt>
              </c:numCache>
            </c:numRef>
          </c:val>
          <c:extLst>
            <c:ext xmlns:c16="http://schemas.microsoft.com/office/drawing/2014/chart" uri="{C3380CC4-5D6E-409C-BE32-E72D297353CC}">
              <c16:uniqueId val="{00000003-DF3E-4EF9-B266-CC1A25EDBD76}"/>
            </c:ext>
          </c:extLst>
        </c:ser>
        <c:ser>
          <c:idx val="4"/>
          <c:order val="4"/>
          <c:tx>
            <c:strRef>
              <c:f>'Main Dashboard'!$AH$25:$AH$26</c:f>
              <c:strCache>
                <c:ptCount val="1"/>
                <c:pt idx="0">
                  <c:v>Staff orientation</c:v>
                </c:pt>
              </c:strCache>
            </c:strRef>
          </c:tx>
          <c:spPr>
            <a:solidFill>
              <a:schemeClr val="accent5"/>
            </a:solidFill>
            <a:ln>
              <a:noFill/>
            </a:ln>
            <a:effectLst/>
          </c:spPr>
          <c:invertIfNegative val="0"/>
          <c:cat>
            <c:strRef>
              <c:f>'Main Dashboard'!$AC$27:$AC$28</c:f>
              <c:strCache>
                <c:ptCount val="1"/>
                <c:pt idx="0">
                  <c:v>General</c:v>
                </c:pt>
              </c:strCache>
            </c:strRef>
          </c:cat>
          <c:val>
            <c:numRef>
              <c:f>'Main Dashboard'!$AH$27:$AH$28</c:f>
              <c:numCache>
                <c:formatCode>General</c:formatCode>
                <c:ptCount val="1"/>
                <c:pt idx="0">
                  <c:v>#N/A</c:v>
                </c:pt>
              </c:numCache>
            </c:numRef>
          </c:val>
          <c:extLst>
            <c:ext xmlns:c16="http://schemas.microsoft.com/office/drawing/2014/chart" uri="{C3380CC4-5D6E-409C-BE32-E72D297353CC}">
              <c16:uniqueId val="{00000004-DF3E-4EF9-B266-CC1A25EDBD76}"/>
            </c:ext>
          </c:extLst>
        </c:ser>
        <c:ser>
          <c:idx val="5"/>
          <c:order val="5"/>
          <c:tx>
            <c:strRef>
              <c:f>'Main Dashboard'!$AI$25:$AI$26</c:f>
              <c:strCache>
                <c:ptCount val="1"/>
                <c:pt idx="0">
                  <c:v>Timeliness</c:v>
                </c:pt>
              </c:strCache>
            </c:strRef>
          </c:tx>
          <c:spPr>
            <a:solidFill>
              <a:schemeClr val="accent6"/>
            </a:solidFill>
            <a:ln>
              <a:noFill/>
            </a:ln>
            <a:effectLst/>
          </c:spPr>
          <c:invertIfNegative val="0"/>
          <c:cat>
            <c:strRef>
              <c:f>'Main Dashboard'!$AC$27:$AC$28</c:f>
              <c:strCache>
                <c:ptCount val="1"/>
                <c:pt idx="0">
                  <c:v>General</c:v>
                </c:pt>
              </c:strCache>
            </c:strRef>
          </c:cat>
          <c:val>
            <c:numRef>
              <c:f>'Main Dashboard'!$AI$27:$AI$28</c:f>
              <c:numCache>
                <c:formatCode>General</c:formatCode>
                <c:ptCount val="1"/>
                <c:pt idx="0">
                  <c:v>#N/A</c:v>
                </c:pt>
              </c:numCache>
            </c:numRef>
          </c:val>
          <c:extLst>
            <c:ext xmlns:c16="http://schemas.microsoft.com/office/drawing/2014/chart" uri="{C3380CC4-5D6E-409C-BE32-E72D297353CC}">
              <c16:uniqueId val="{00000005-DF3E-4EF9-B266-CC1A25EDBD76}"/>
            </c:ext>
          </c:extLst>
        </c:ser>
        <c:dLbls>
          <c:showLegendKey val="0"/>
          <c:showVal val="0"/>
          <c:showCatName val="0"/>
          <c:showSerName val="0"/>
          <c:showPercent val="0"/>
          <c:showBubbleSize val="0"/>
        </c:dLbls>
        <c:gapWidth val="219"/>
        <c:overlap val="-27"/>
        <c:axId val="99860837"/>
        <c:axId val="242259240"/>
      </c:barChart>
      <c:catAx>
        <c:axId val="99860837"/>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242259240"/>
        <c:crosses val="autoZero"/>
        <c:auto val="1"/>
        <c:lblAlgn val="ctr"/>
        <c:lblOffset val="100"/>
        <c:noMultiLvlLbl val="0"/>
      </c:catAx>
      <c:valAx>
        <c:axId val="242259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99860837"/>
        <c:crosses val="autoZero"/>
        <c:crossBetween val="between"/>
      </c:valAx>
      <c:spPr>
        <a:noFill/>
        <a:ln>
          <a:noFill/>
        </a:ln>
        <a:effectLst/>
      </c:spPr>
    </c:plotArea>
    <c:legend>
      <c:legendPos val="r"/>
      <c:overlay val="0"/>
      <c:spPr>
        <a:noFill/>
        <a:ln>
          <a:noFill/>
        </a:ln>
        <a:effectLst/>
      </c:spPr>
      <c:txPr>
        <a:bodyPr rot="0" spcFirstLastPara="0"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en-US" sz="1150" b="1" i="0" u="none" strike="noStrike" kern="1200" spc="0" baseline="0">
                <a:solidFill>
                  <a:schemeClr val="tx1">
                    <a:lumMod val="65000"/>
                    <a:lumOff val="35000"/>
                  </a:schemeClr>
                </a:solidFill>
                <a:latin typeface="+mn-lt"/>
                <a:ea typeface="+mn-ea"/>
                <a:cs typeface="+mn-cs"/>
              </a:defRPr>
            </a:pPr>
            <a:r>
              <a:rPr lang="it-IT" sz="1150" b="1"/>
              <a:t>Clinical effectiveness</a:t>
            </a:r>
          </a:p>
        </c:rich>
      </c:tx>
      <c:layout>
        <c:manualLayout>
          <c:xMode val="edge"/>
          <c:yMode val="edge"/>
          <c:x val="0.145106861642295"/>
          <c:y val="3.2377428307123E-2"/>
        </c:manualLayout>
      </c:layout>
      <c:overlay val="0"/>
      <c:spPr>
        <a:noFill/>
        <a:ln>
          <a:noFill/>
        </a:ln>
        <a:effectLst/>
      </c:spPr>
      <c:txPr>
        <a:bodyPr rot="0" spcFirstLastPara="0" vertOverflow="ellipsis" vert="horz" wrap="square" anchor="ctr" anchorCtr="1"/>
        <a:lstStyle/>
        <a:p>
          <a:pPr defTabSz="914400">
            <a:defRPr lang="en-US" sz="115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528842575362899"/>
          <c:y val="0.19981498612395901"/>
          <c:w val="0.62486043915147005"/>
          <c:h val="0.77659574468085102"/>
        </c:manualLayout>
      </c:layout>
      <c:doughnutChart>
        <c:varyColors val="1"/>
        <c:ser>
          <c:idx val="0"/>
          <c:order val="0"/>
          <c:spPr>
            <a:solidFill>
              <a:schemeClr val="accent1"/>
            </a:solidFill>
            <a:ln>
              <a:solidFill>
                <a:schemeClr val="tx1"/>
              </a:solidFill>
            </a:ln>
          </c:spPr>
          <c:dPt>
            <c:idx val="0"/>
            <c:bubble3D val="0"/>
            <c:spPr>
              <a:solidFill>
                <a:srgbClr val="00B0F0"/>
              </a:solidFill>
              <a:ln w="19050">
                <a:solidFill>
                  <a:schemeClr val="tx1"/>
                </a:solidFill>
              </a:ln>
              <a:effectLst/>
            </c:spPr>
            <c:extLst>
              <c:ext xmlns:c16="http://schemas.microsoft.com/office/drawing/2014/chart" uri="{C3380CC4-5D6E-409C-BE32-E72D297353CC}">
                <c16:uniqueId val="{00000001-7BFA-4662-9665-CAA59348E079}"/>
              </c:ext>
            </c:extLst>
          </c:dPt>
          <c:dPt>
            <c:idx val="1"/>
            <c:bubble3D val="0"/>
            <c:spPr>
              <a:noFill/>
              <a:ln w="19050">
                <a:solidFill>
                  <a:schemeClr val="tx1"/>
                </a:solidFill>
              </a:ln>
              <a:effectLst/>
            </c:spPr>
            <c:extLst>
              <c:ext xmlns:c16="http://schemas.microsoft.com/office/drawing/2014/chart" uri="{C3380CC4-5D6E-409C-BE32-E72D297353CC}">
                <c16:uniqueId val="{00000003-7BFA-4662-9665-CAA59348E079}"/>
              </c:ext>
            </c:extLst>
          </c:dPt>
          <c:dLbls>
            <c:dLbl>
              <c:idx val="0"/>
              <c:layout>
                <c:manualLayout>
                  <c:x val="-0.14541914105625131"/>
                  <c:y val="0.1943365348733759"/>
                </c:manualLayout>
              </c:layout>
              <c:numFmt formatCode="0%" sourceLinked="0"/>
              <c:spPr>
                <a:noFill/>
                <a:ln>
                  <a:noFill/>
                </a:ln>
                <a:effectLst/>
              </c:spPr>
              <c:txPr>
                <a:bodyPr rot="0" spcFirstLastPara="0" vertOverflow="ellipsis" vert="horz" wrap="square" lIns="38100" tIns="19050" rIns="38100" bIns="19050" anchor="ctr" anchorCtr="1"/>
                <a:lstStyle/>
                <a:p>
                  <a:pPr>
                    <a:defRPr lang="en-US" sz="2000" b="0" i="0" u="none" strike="noStrike" kern="1200" baseline="0">
                      <a:solidFill>
                        <a:schemeClr val="tx1">
                          <a:lumMod val="75000"/>
                          <a:lumOff val="25000"/>
                        </a:schemeClr>
                      </a:solidFill>
                      <a:latin typeface="Imprint MT Shadow" panose="04020605060303030202" charset="0"/>
                      <a:ea typeface="Imprint MT Shadow" panose="04020605060303030202" charset="0"/>
                      <a:cs typeface="Imprint MT Shadow" panose="04020605060303030202" charset="0"/>
                      <a:sym typeface="Imprint MT Shadow" panose="04020605060303030202" charset="0"/>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0.37588388537402301"/>
                      <c:h val="0.4736355226642"/>
                    </c:manualLayout>
                  </c15:layout>
                </c:ext>
                <c:ext xmlns:c16="http://schemas.microsoft.com/office/drawing/2014/chart" uri="{C3380CC4-5D6E-409C-BE32-E72D297353CC}">
                  <c16:uniqueId val="{00000001-7BFA-4662-9665-CAA59348E079}"/>
                </c:ext>
              </c:extLst>
            </c:dLbl>
            <c:dLbl>
              <c:idx val="1"/>
              <c:delete val="1"/>
              <c:extLst>
                <c:ext xmlns:c15="http://schemas.microsoft.com/office/drawing/2012/chart" uri="{CE6537A1-D6FC-4f65-9D91-7224C49458BB}"/>
                <c:ext xmlns:c16="http://schemas.microsoft.com/office/drawing/2014/chart" uri="{C3380CC4-5D6E-409C-BE32-E72D297353CC}">
                  <c16:uniqueId val="{00000003-7BFA-4662-9665-CAA59348E079}"/>
                </c:ext>
              </c:extLst>
            </c:dLbl>
            <c:numFmt formatCode="0%" sourceLinked="0"/>
            <c:spPr>
              <a:noFill/>
              <a:ln>
                <a:noFill/>
              </a:ln>
              <a:effectLst/>
            </c:spPr>
            <c:txPr>
              <a:bodyPr rot="0" spcFirstLastPara="0" vertOverflow="ellipsis" vert="horz" wrap="square" lIns="38100" tIns="19050" rIns="38100" bIns="19050" anchor="ctr" anchorCtr="1"/>
              <a:lstStyle/>
              <a:p>
                <a:pPr>
                  <a:defRPr lang="en-US"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trialpivot!$I$6:$J$6</c:f>
              <c:numCache>
                <c:formatCode>General</c:formatCode>
                <c:ptCount val="2"/>
                <c:pt idx="0">
                  <c:v>0.25</c:v>
                </c:pt>
                <c:pt idx="1">
                  <c:v>0.75</c:v>
                </c:pt>
              </c:numCache>
            </c:numRef>
          </c:val>
          <c:extLst>
            <c:ext xmlns:c16="http://schemas.microsoft.com/office/drawing/2014/chart" uri="{C3380CC4-5D6E-409C-BE32-E72D297353CC}">
              <c16:uniqueId val="{00000004-7BFA-4662-9665-CAA59348E079}"/>
            </c:ext>
          </c:extLst>
        </c:ser>
        <c:dLbls>
          <c:showLegendKey val="0"/>
          <c:showVal val="1"/>
          <c:showCatName val="0"/>
          <c:showSerName val="0"/>
          <c:showPercent val="0"/>
          <c:showBubbleSize val="0"/>
          <c:showLeaderLines val="1"/>
        </c:dLbls>
        <c:firstSliceAng val="0"/>
        <c:holeSize val="60"/>
      </c:doughnutChart>
      <c:spPr>
        <a:noFill/>
        <a:ln>
          <a:noFill/>
        </a:ln>
        <a:effectLst/>
      </c:spPr>
    </c:plotArea>
    <c:plotVisOnly val="1"/>
    <c:dispBlanksAs val="gap"/>
    <c:showDLblsOverMax val="0"/>
  </c:chart>
  <c:spPr>
    <a:noFill/>
    <a:ln w="9525" cap="flat" cmpd="sng" algn="ctr">
      <a:noFill/>
      <a:round/>
    </a:ln>
    <a:effectLst/>
  </c:spPr>
  <c:txPr>
    <a:bodyPr/>
    <a:lstStyle/>
    <a:p>
      <a:pPr>
        <a:defRPr lang="en-US"/>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 id="15">
  <a:schemeClr val="accent2"/>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pin" dx="26" fmlaLink="$C$49" max="100" min="1" page="10" val="43"/>
</file>

<file path=xl/ctrlProps/ctrlProp2.xml><?xml version="1.0" encoding="utf-8"?>
<formControlPr xmlns="http://schemas.microsoft.com/office/spreadsheetml/2009/9/main" objectType="Spin" dx="26" fmlaLink="$F$49" max="100" min="1" page="10" val="16"/>
</file>

<file path=xl/ctrlProps/ctrlProp3.xml><?xml version="1.0" encoding="utf-8"?>
<formControlPr xmlns="http://schemas.microsoft.com/office/spreadsheetml/2009/9/main" objectType="Spin" dx="26" fmlaLink="$I$49" max="100" min="1" page="10" val="21"/>
</file>

<file path=xl/ctrlProps/ctrlProp4.xml><?xml version="1.0" encoding="utf-8"?>
<formControlPr xmlns="http://schemas.microsoft.com/office/spreadsheetml/2009/9/main" objectType="Spin" dx="26" fmlaLink="$L$49" max="100" min="1" page="10" val="16"/>
</file>

<file path=xl/ctrlProps/ctrlProp5.xml><?xml version="1.0" encoding="utf-8"?>
<formControlPr xmlns="http://schemas.microsoft.com/office/spreadsheetml/2009/9/main" objectType="Spin" dx="26" fmlaLink="$O$49" max="100" min="1" page="10"/>
</file>

<file path=xl/ctrlProps/ctrlProp6.xml><?xml version="1.0" encoding="utf-8"?>
<formControlPr xmlns="http://schemas.microsoft.com/office/spreadsheetml/2009/9/main" objectType="Spin" dx="26" fmlaLink="$R$49" max="100" min="1" page="10" val="3"/>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12" Type="http://schemas.openxmlformats.org/officeDocument/2006/relationships/chart" Target="../charts/chart30.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11" Type="http://schemas.openxmlformats.org/officeDocument/2006/relationships/chart" Target="../charts/chart29.xml"/><Relationship Id="rId5" Type="http://schemas.openxmlformats.org/officeDocument/2006/relationships/chart" Target="../charts/chart2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NULL" TargetMode="External"/><Relationship Id="rId5" Type="http://schemas.openxmlformats.org/officeDocument/2006/relationships/image" Target="../media/image3.jpeg"/><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11" Type="http://schemas.openxmlformats.org/officeDocument/2006/relationships/chart" Target="../charts/chart18.xml"/><Relationship Id="rId5" Type="http://schemas.openxmlformats.org/officeDocument/2006/relationships/chart" Target="../charts/chart13.xml"/><Relationship Id="rId10" Type="http://schemas.openxmlformats.org/officeDocument/2006/relationships/image" Target="../media/image2.png"/><Relationship Id="rId4" Type="http://schemas.openxmlformats.org/officeDocument/2006/relationships/chart" Target="../charts/chart12.xml"/><Relationship Id="rId9"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1004253</xdr:colOff>
      <xdr:row>2</xdr:row>
      <xdr:rowOff>186726</xdr:rowOff>
    </xdr:from>
    <xdr:to>
      <xdr:col>12</xdr:col>
      <xdr:colOff>246529</xdr:colOff>
      <xdr:row>43</xdr:row>
      <xdr:rowOff>90088</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2606694" y="567726"/>
          <a:ext cx="10324894" cy="7713862"/>
          <a:chOff x="-10328" y="-1362"/>
          <a:chExt cx="8335" cy="5482"/>
        </a:xfrm>
      </xdr:grpSpPr>
      <xdr:pic>
        <xdr:nvPicPr>
          <xdr:cNvPr id="2" name="image88.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a:srcRect/>
          <a:stretch>
            <a:fillRect/>
          </a:stretch>
        </xdr:blipFill>
        <xdr:spPr>
          <a:xfrm>
            <a:off x="-4588" y="-1334"/>
            <a:ext cx="2595" cy="503"/>
          </a:xfrm>
          <a:prstGeom prst="rect">
            <a:avLst/>
          </a:prstGeom>
        </xdr:spPr>
      </xdr:pic>
      <xdr:sp macro="" textlink="">
        <xdr:nvSpPr>
          <xdr:cNvPr id="4" name="Text Box 3">
            <a:extLst>
              <a:ext uri="{FF2B5EF4-FFF2-40B4-BE49-F238E27FC236}">
                <a16:creationId xmlns:a16="http://schemas.microsoft.com/office/drawing/2014/main" id="{00000000-0008-0000-0000-000004000000}"/>
              </a:ext>
            </a:extLst>
          </xdr:cNvPr>
          <xdr:cNvSpPr txBox="1"/>
        </xdr:nvSpPr>
        <xdr:spPr>
          <a:xfrm>
            <a:off x="-10210" y="-730"/>
            <a:ext cx="8144" cy="48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cene3d>
              <a:camera prst="orthographicFront"/>
              <a:lightRig rig="threePt" dir="t"/>
            </a:scene3d>
          </a:bodyPr>
          <a:lstStyle/>
          <a:p>
            <a:pPr algn="l"/>
            <a:r>
              <a:rPr lang="en-US" sz="1200" b="1">
                <a:solidFill>
                  <a:schemeClr val="tx1"/>
                </a:solidFill>
                <a:effectLst/>
              </a:rPr>
              <a:t>Description</a:t>
            </a:r>
          </a:p>
          <a:p>
            <a:pPr algn="l"/>
            <a:r>
              <a:rPr lang="en-US" sz="1200">
                <a:solidFill>
                  <a:schemeClr val="tx1"/>
                </a:solidFill>
                <a:effectLst/>
              </a:rPr>
              <a:t>This toolkit constitutes a guiding tool to assess hospital performance and to carry out benchmarking activities across them. </a:t>
            </a:r>
          </a:p>
          <a:p>
            <a:pPr algn="l"/>
            <a:r>
              <a:rPr lang="en-US" sz="1200">
                <a:solidFill>
                  <a:schemeClr val="tx1"/>
                </a:solidFill>
                <a:effectLst/>
              </a:rPr>
              <a:t>It is meant as a tool for hospital assessment as well as a monitoring system of the effects of changes in contextual factors across a broad range of hospital performance dimensions. Each dimension of performance is further articulated into two different sections of key indicators. </a:t>
            </a:r>
          </a:p>
          <a:p>
            <a:pPr algn="l"/>
            <a:r>
              <a:rPr lang="en-US" sz="1200">
                <a:solidFill>
                  <a:schemeClr val="tx1"/>
                </a:solidFill>
                <a:effectLst/>
              </a:rPr>
              <a:t>The “core section” concerns all indicators generally measurable and assessable within practically any hospital. This section provides a “general assessment” of hospitals, independently from many of its characteristics (e.g. the clinical areas in which it operates). This section is generally referred to dimensions that are controlled (either directly or indirectly) by top management. It allows benchmarking activities across hospitals. These can be safely carried out across hospitals with similar characteristics (e.g. clinical areas covered, specialized vs. general hospital, urban vs. rural location), but also across hospitals that differ in some of these. The general character of the indicators makes it possible to perform such benchmarking activities, as long as these are interpreted in the light of the main and most significant differences that characterize the hospitals.</a:t>
            </a:r>
          </a:p>
          <a:p>
            <a:pPr algn="l"/>
            <a:r>
              <a:rPr lang="en-US" sz="1200">
                <a:solidFill>
                  <a:schemeClr val="tx1"/>
                </a:solidFill>
                <a:effectLst/>
              </a:rPr>
              <a:t>The “specific section” of the toolkit is made up of sets of indicators specifically referred to hospitals’ main clinical departments. This allows ad hoc evaluations of departments as well as inter-organizational comparisons across the same departments. </a:t>
            </a:r>
          </a:p>
          <a:p>
            <a:pPr algn="l"/>
            <a:r>
              <a:rPr lang="en-US" sz="1200">
                <a:solidFill>
                  <a:schemeClr val="tx1"/>
                </a:solidFill>
                <a:effectLst/>
              </a:rPr>
              <a:t>The modular nature of the tool allows its tailored use. If assessing a specific hospital’s performance, the core section as well as all the relevant parts of the specific one should be used. In addition, hospitals can perform transversal comparisons by assessing all the parts of the tool that are relevant for the various hospitals involved (i.e. the core one and the relevant parts of the specific one). Furthermore, it can be used for ad hoc evaluations when, for example, hospitals may want to compare the performance of specific areas of their hospitals. This could be the case when, for example, a hospital must decide whether to invest in a specific clinical field and wants to assess its current performance compared to another hospital.</a:t>
            </a:r>
          </a:p>
          <a:p>
            <a:pPr algn="l"/>
            <a:r>
              <a:rPr lang="en-US" sz="1200">
                <a:solidFill>
                  <a:schemeClr val="tx1"/>
                </a:solidFill>
                <a:effectLst/>
              </a:rPr>
              <a:t> </a:t>
            </a:r>
          </a:p>
          <a:p>
            <a:pPr algn="l"/>
            <a:r>
              <a:rPr lang="en-US" sz="1200" b="1">
                <a:solidFill>
                  <a:schemeClr val="tx1"/>
                </a:solidFill>
                <a:effectLst/>
              </a:rPr>
              <a:t>Instructions</a:t>
            </a:r>
          </a:p>
          <a:p>
            <a:pPr algn="l"/>
            <a:r>
              <a:rPr lang="en-US" sz="1200">
                <a:solidFill>
                  <a:schemeClr val="tx1"/>
                </a:solidFill>
                <a:effectLst/>
              </a:rPr>
              <a:t>For each indicator within the sections that are under analysis, a target must be defined by top management. This must be reported in the “Data entry sheet” for both core section and specific section under the columns “Target Value”. If some sections are not of interest in the overall analysis of the hospital, these should be ignored and left blank. At the end of the period assessed (e.g. the year), the columns “Value” in the same “Data entry sheets”  should be filled in with 0 if the target has not been reached, and with 1 if it has. The system will automatically provide a Main Dashboard that assess the strengths and weaknesses of the hospital’s ability of reaching the intended performance, both at the core vs. specific levels as well as stratifying by dimension of performance. This provides an integrated and easy-to-read assessment of the most “problematic” set of indicators and guides management towards setting the most urgent priorities. In</a:t>
            </a:r>
            <a:r>
              <a:rPr lang="en-US" sz="1200" baseline="0">
                <a:solidFill>
                  <a:schemeClr val="tx1"/>
                </a:solidFill>
                <a:effectLst/>
              </a:rPr>
              <a:t> the Main Dashboard, there is also the possibility to change the weight of the core indicators in relation to hospital priority. </a:t>
            </a:r>
            <a:r>
              <a:rPr lang="en-US" sz="1200">
                <a:solidFill>
                  <a:schemeClr val="tx1"/>
                </a:solidFill>
                <a:effectLst/>
              </a:rPr>
              <a:t> </a:t>
            </a:r>
          </a:p>
          <a:p>
            <a:pPr algn="l"/>
            <a:r>
              <a:rPr lang="en-US" sz="1200">
                <a:solidFill>
                  <a:schemeClr val="tx1"/>
                </a:solidFill>
                <a:effectLst/>
              </a:rPr>
              <a:t> </a:t>
            </a:r>
          </a:p>
          <a:p>
            <a:pPr algn="l"/>
            <a:r>
              <a:rPr lang="en-US" sz="1200">
                <a:solidFill>
                  <a:schemeClr val="tx1"/>
                </a:solidFill>
                <a:effectLst/>
              </a:rPr>
              <a:t> </a:t>
            </a:r>
          </a:p>
          <a:p>
            <a:pPr algn="l"/>
            <a:r>
              <a:rPr lang="en-US" sz="1200" b="1">
                <a:solidFill>
                  <a:schemeClr val="tx1"/>
                </a:solidFill>
                <a:effectLst/>
              </a:rPr>
              <a:t>Data collection </a:t>
            </a:r>
          </a:p>
          <a:p>
            <a:pPr algn="l"/>
            <a:r>
              <a:rPr lang="en-US" sz="1200">
                <a:solidFill>
                  <a:schemeClr val="tx1"/>
                </a:solidFill>
                <a:effectLst/>
              </a:rPr>
              <a:t>In order to implement the toolkit it will require regular track of hospital key indicators. Most of these can be collected by typical hospital performance records. It is possible that for a minority of these, typical indicator collection systems may have to be integrated.</a:t>
            </a:r>
          </a:p>
          <a:p>
            <a:pPr algn="l"/>
            <a:endParaRPr lang="en-US" sz="1200">
              <a:solidFill>
                <a:schemeClr val="tx1"/>
              </a:solidFill>
              <a:effectLst/>
            </a:endParaRPr>
          </a:p>
        </xdr:txBody>
      </xdr:sp>
      <xdr:sp macro="" textlink="">
        <xdr:nvSpPr>
          <xdr:cNvPr id="5" name="Text Box 4">
            <a:extLst>
              <a:ext uri="{FF2B5EF4-FFF2-40B4-BE49-F238E27FC236}">
                <a16:creationId xmlns:a16="http://schemas.microsoft.com/office/drawing/2014/main" id="{00000000-0008-0000-0000-000005000000}"/>
              </a:ext>
            </a:extLst>
          </xdr:cNvPr>
          <xdr:cNvSpPr txBox="1"/>
        </xdr:nvSpPr>
        <xdr:spPr>
          <a:xfrm>
            <a:off x="-10328" y="-1362"/>
            <a:ext cx="3569" cy="524"/>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bodyPr>
          <a:lstStyle/>
          <a:p>
            <a:pPr algn="l"/>
            <a:r>
              <a:rPr lang="en-US" sz="2000">
                <a:solidFill>
                  <a:schemeClr val="tx1"/>
                </a:solidFill>
                <a:effectLst>
                  <a:outerShdw blurRad="38100" dist="19050" dir="2700000" algn="tl" rotWithShape="0">
                    <a:schemeClr val="dk1">
                      <a:alpha val="40000"/>
                    </a:schemeClr>
                  </a:outerShdw>
                </a:effectLst>
              </a:rPr>
              <a:t>Toolkit manual</a:t>
            </a:r>
          </a:p>
          <a:p>
            <a:pPr algn="l"/>
            <a:endParaRPr lang="en-US" sz="2000">
              <a:solidFill>
                <a:schemeClr val="tx1"/>
              </a:solidFill>
              <a:effectLst>
                <a:outerShdw blurRad="38100" dist="19050" dir="2700000" algn="tl" rotWithShape="0">
                  <a:schemeClr val="dk1">
                    <a:alpha val="40000"/>
                  </a:schemeClr>
                </a:outerShdw>
              </a:effectLst>
            </a:endParaRPr>
          </a:p>
        </xdr:txBody>
      </xdr:sp>
    </xdr:grpSp>
    <xdr:clientData/>
  </xdr:twoCellAnchor>
  <xdr:twoCellAnchor editAs="oneCell">
    <xdr:from>
      <xdr:col>0</xdr:col>
      <xdr:colOff>206441</xdr:colOff>
      <xdr:row>1</xdr:row>
      <xdr:rowOff>71718</xdr:rowOff>
    </xdr:from>
    <xdr:to>
      <xdr:col>0</xdr:col>
      <xdr:colOff>1371601</xdr:colOff>
      <xdr:row>3</xdr:row>
      <xdr:rowOff>53789</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t="18735" b="32834"/>
        <a:stretch/>
      </xdr:blipFill>
      <xdr:spPr>
        <a:xfrm>
          <a:off x="206441" y="251012"/>
          <a:ext cx="1165160" cy="3406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1038225</xdr:colOff>
      <xdr:row>43</xdr:row>
      <xdr:rowOff>44450</xdr:rowOff>
    </xdr:from>
    <xdr:to>
      <xdr:col>14</xdr:col>
      <xdr:colOff>47625</xdr:colOff>
      <xdr:row>57</xdr:row>
      <xdr:rowOff>120650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1041400</xdr:colOff>
      <xdr:row>57</xdr:row>
      <xdr:rowOff>187325</xdr:rowOff>
    </xdr:from>
    <xdr:to>
      <xdr:col>14</xdr:col>
      <xdr:colOff>50800</xdr:colOff>
      <xdr:row>72</xdr:row>
      <xdr:rowOff>73025</xdr:rowOff>
    </xdr:to>
    <xdr:graphicFrame macro="">
      <xdr:nvGraphicFramePr>
        <xdr:cNvPr id="4" name="Chart 3">
          <a:extLst>
            <a:ext uri="{FF2B5EF4-FFF2-40B4-BE49-F238E27FC236}">
              <a16:creationId xmlns:a16="http://schemas.microsoft.com/office/drawing/2014/main" id="{00000000-0008-0000-1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850900</xdr:colOff>
      <xdr:row>31</xdr:row>
      <xdr:rowOff>52070</xdr:rowOff>
    </xdr:from>
    <xdr:to>
      <xdr:col>10</xdr:col>
      <xdr:colOff>413385</xdr:colOff>
      <xdr:row>40</xdr:row>
      <xdr:rowOff>128905</xdr:rowOff>
    </xdr:to>
    <xdr:graphicFrame macro="">
      <xdr:nvGraphicFramePr>
        <xdr:cNvPr id="11" name="Chart 10">
          <a:extLst>
            <a:ext uri="{FF2B5EF4-FFF2-40B4-BE49-F238E27FC236}">
              <a16:creationId xmlns:a16="http://schemas.microsoft.com/office/drawing/2014/main" id="{00000000-0008-0000-1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482600</xdr:colOff>
      <xdr:row>30</xdr:row>
      <xdr:rowOff>179070</xdr:rowOff>
    </xdr:from>
    <xdr:to>
      <xdr:col>7</xdr:col>
      <xdr:colOff>713105</xdr:colOff>
      <xdr:row>41</xdr:row>
      <xdr:rowOff>19050</xdr:rowOff>
    </xdr:to>
    <xdr:graphicFrame macro="">
      <xdr:nvGraphicFramePr>
        <xdr:cNvPr id="12" name="Chart 11">
          <a:extLst>
            <a:ext uri="{FF2B5EF4-FFF2-40B4-BE49-F238E27FC236}">
              <a16:creationId xmlns:a16="http://schemas.microsoft.com/office/drawing/2014/main" id="{00000000-0008-0000-14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117475</xdr:colOff>
      <xdr:row>30</xdr:row>
      <xdr:rowOff>28575</xdr:rowOff>
    </xdr:from>
    <xdr:to>
      <xdr:col>17</xdr:col>
      <xdr:colOff>399415</xdr:colOff>
      <xdr:row>40</xdr:row>
      <xdr:rowOff>128905</xdr:rowOff>
    </xdr:to>
    <xdr:graphicFrame macro="">
      <xdr:nvGraphicFramePr>
        <xdr:cNvPr id="13" name="Chart 12">
          <a:extLst>
            <a:ext uri="{FF2B5EF4-FFF2-40B4-BE49-F238E27FC236}">
              <a16:creationId xmlns:a16="http://schemas.microsoft.com/office/drawing/2014/main" id="{00000000-0008-0000-14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515620</xdr:colOff>
      <xdr:row>31</xdr:row>
      <xdr:rowOff>186055</xdr:rowOff>
    </xdr:from>
    <xdr:to>
      <xdr:col>13</xdr:col>
      <xdr:colOff>411480</xdr:colOff>
      <xdr:row>40</xdr:row>
      <xdr:rowOff>72390</xdr:rowOff>
    </xdr:to>
    <xdr:graphicFrame macro="">
      <xdr:nvGraphicFramePr>
        <xdr:cNvPr id="14" name="Chart 13">
          <a:extLst>
            <a:ext uri="{FF2B5EF4-FFF2-40B4-BE49-F238E27FC236}">
              <a16:creationId xmlns:a16="http://schemas.microsoft.com/office/drawing/2014/main" id="{00000000-0008-0000-14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539750</xdr:colOff>
      <xdr:row>22</xdr:row>
      <xdr:rowOff>3175</xdr:rowOff>
    </xdr:from>
    <xdr:to>
      <xdr:col>13</xdr:col>
      <xdr:colOff>220980</xdr:colOff>
      <xdr:row>31</xdr:row>
      <xdr:rowOff>151765</xdr:rowOff>
    </xdr:to>
    <xdr:graphicFrame macro="">
      <xdr:nvGraphicFramePr>
        <xdr:cNvPr id="15" name="Chart 14">
          <a:extLst>
            <a:ext uri="{FF2B5EF4-FFF2-40B4-BE49-F238E27FC236}">
              <a16:creationId xmlns:a16="http://schemas.microsoft.com/office/drawing/2014/main" id="{00000000-0008-0000-1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432435</xdr:colOff>
      <xdr:row>41</xdr:row>
      <xdr:rowOff>82550</xdr:rowOff>
    </xdr:from>
    <xdr:to>
      <xdr:col>8</xdr:col>
      <xdr:colOff>114300</xdr:colOff>
      <xdr:row>51</xdr:row>
      <xdr:rowOff>111125</xdr:rowOff>
    </xdr:to>
    <xdr:graphicFrame macro="">
      <xdr:nvGraphicFramePr>
        <xdr:cNvPr id="16" name="Chart 15">
          <a:extLst>
            <a:ext uri="{FF2B5EF4-FFF2-40B4-BE49-F238E27FC236}">
              <a16:creationId xmlns:a16="http://schemas.microsoft.com/office/drawing/2014/main" id="{00000000-0008-0000-14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335280</xdr:colOff>
      <xdr:row>35</xdr:row>
      <xdr:rowOff>182880</xdr:rowOff>
    </xdr:from>
    <xdr:to>
      <xdr:col>16</xdr:col>
      <xdr:colOff>125730</xdr:colOff>
      <xdr:row>50</xdr:row>
      <xdr:rowOff>68580</xdr:rowOff>
    </xdr:to>
    <xdr:graphicFrame macro="">
      <xdr:nvGraphicFramePr>
        <xdr:cNvPr id="7" name="Chart 6">
          <a:extLst>
            <a:ext uri="{FF2B5EF4-FFF2-40B4-BE49-F238E27FC236}">
              <a16:creationId xmlns:a16="http://schemas.microsoft.com/office/drawing/2014/main" id="{00000000-0008-0000-1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466725</xdr:colOff>
      <xdr:row>2</xdr:row>
      <xdr:rowOff>142240</xdr:rowOff>
    </xdr:from>
    <xdr:to>
      <xdr:col>19</xdr:col>
      <xdr:colOff>523875</xdr:colOff>
      <xdr:row>17</xdr:row>
      <xdr:rowOff>27940</xdr:rowOff>
    </xdr:to>
    <xdr:graphicFrame macro="">
      <xdr:nvGraphicFramePr>
        <xdr:cNvPr id="9" name="Chart 8">
          <a:extLst>
            <a:ext uri="{FF2B5EF4-FFF2-40B4-BE49-F238E27FC236}">
              <a16:creationId xmlns:a16="http://schemas.microsoft.com/office/drawing/2014/main" id="{00000000-0008-0000-1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308610</xdr:colOff>
      <xdr:row>105</xdr:row>
      <xdr:rowOff>115570</xdr:rowOff>
    </xdr:from>
    <xdr:to>
      <xdr:col>14</xdr:col>
      <xdr:colOff>80010</xdr:colOff>
      <xdr:row>120</xdr:row>
      <xdr:rowOff>1270</xdr:rowOff>
    </xdr:to>
    <xdr:graphicFrame macro="">
      <xdr:nvGraphicFramePr>
        <xdr:cNvPr id="10" name="Chart 9">
          <a:extLst>
            <a:ext uri="{FF2B5EF4-FFF2-40B4-BE49-F238E27FC236}">
              <a16:creationId xmlns:a16="http://schemas.microsoft.com/office/drawing/2014/main" id="{00000000-0008-0000-1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828040</xdr:colOff>
      <xdr:row>70</xdr:row>
      <xdr:rowOff>142240</xdr:rowOff>
    </xdr:from>
    <xdr:to>
      <xdr:col>9</xdr:col>
      <xdr:colOff>1085215</xdr:colOff>
      <xdr:row>85</xdr:row>
      <xdr:rowOff>27940</xdr:rowOff>
    </xdr:to>
    <xdr:graphicFrame macro="">
      <xdr:nvGraphicFramePr>
        <xdr:cNvPr id="17" name="Chart 16">
          <a:extLst>
            <a:ext uri="{FF2B5EF4-FFF2-40B4-BE49-F238E27FC236}">
              <a16:creationId xmlns:a16="http://schemas.microsoft.com/office/drawing/2014/main" id="{00000000-0008-0000-14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866775</xdr:colOff>
      <xdr:row>2</xdr:row>
      <xdr:rowOff>15875</xdr:rowOff>
    </xdr:from>
    <xdr:to>
      <xdr:col>18</xdr:col>
      <xdr:colOff>267970</xdr:colOff>
      <xdr:row>12</xdr:row>
      <xdr:rowOff>91440</xdr:rowOff>
    </xdr:to>
    <xdr:graphicFrame macro="">
      <xdr:nvGraphicFramePr>
        <xdr:cNvPr id="7" name="Chart 6">
          <a:extLst>
            <a:ext uri="{FF2B5EF4-FFF2-40B4-BE49-F238E27FC236}">
              <a16:creationId xmlns:a16="http://schemas.microsoft.com/office/drawing/2014/main" id="{00000000-0008-0000-1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57150</xdr:colOff>
      <xdr:row>0</xdr:row>
      <xdr:rowOff>533400</xdr:rowOff>
    </xdr:from>
    <xdr:to>
      <xdr:col>19</xdr:col>
      <xdr:colOff>551815</xdr:colOff>
      <xdr:row>53</xdr:row>
      <xdr:rowOff>104140</xdr:rowOff>
    </xdr:to>
    <xdr:grpSp>
      <xdr:nvGrpSpPr>
        <xdr:cNvPr id="4" name="Group 3">
          <a:extLst>
            <a:ext uri="{FF2B5EF4-FFF2-40B4-BE49-F238E27FC236}">
              <a16:creationId xmlns:a16="http://schemas.microsoft.com/office/drawing/2014/main" id="{00000000-0008-0000-1600-000004000000}"/>
            </a:ext>
          </a:extLst>
        </xdr:cNvPr>
        <xdr:cNvGrpSpPr/>
      </xdr:nvGrpSpPr>
      <xdr:grpSpPr>
        <a:xfrm>
          <a:off x="3124200" y="200025"/>
          <a:ext cx="10857865" cy="10010140"/>
          <a:chOff x="1680" y="825"/>
          <a:chExt cx="17099" cy="16559"/>
        </a:xfrm>
      </xdr:grpSpPr>
      <xdr:sp macro="" textlink="">
        <xdr:nvSpPr>
          <xdr:cNvPr id="2" name="Text Box 1">
            <a:extLst>
              <a:ext uri="{FF2B5EF4-FFF2-40B4-BE49-F238E27FC236}">
                <a16:creationId xmlns:a16="http://schemas.microsoft.com/office/drawing/2014/main" id="{00000000-0008-0000-1600-000002000000}"/>
              </a:ext>
            </a:extLst>
          </xdr:cNvPr>
          <xdr:cNvSpPr txBox="1"/>
        </xdr:nvSpPr>
        <xdr:spPr>
          <a:xfrm>
            <a:off x="1680" y="1335"/>
            <a:ext cx="17099" cy="16049"/>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cene3d>
              <a:camera prst="orthographicFront"/>
              <a:lightRig rig="threePt" dir="t"/>
            </a:scene3d>
          </a:bodyP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sz="1200" b="1">
                <a:solidFill>
                  <a:sysClr val="windowText" lastClr="000000"/>
                </a:solidFill>
                <a:effectLst/>
                <a:latin typeface="+mj-lt"/>
                <a:cs typeface="Roboto Light" panose="02000000000000000000" charset="0"/>
              </a:rPr>
              <a:t>Efficiency</a:t>
            </a:r>
            <a:r>
              <a:rPr lang="en-US" sz="1200">
                <a:solidFill>
                  <a:sysClr val="windowText" lastClr="000000"/>
                </a:solidFill>
                <a:effectLst/>
                <a:latin typeface="+mj-lt"/>
                <a:cs typeface="Roboto Light" panose="02000000000000000000" charset="0"/>
              </a:rPr>
              <a:t> can be defined as the optimal allocation of available healthcare resources that maximize health outcomes for society or, in other terms, as hospital optimal use of inputs to yield maximal outputs, given the available resources. </a:t>
            </a:r>
          </a:p>
          <a:p>
            <a:pPr algn="l"/>
            <a:endParaRPr lang="en-US" sz="1200">
              <a:solidFill>
                <a:sysClr val="windowText" lastClr="000000"/>
              </a:solidFill>
              <a:effectLst/>
              <a:latin typeface="+mj-lt"/>
              <a:cs typeface="Roboto Light" panose="02000000000000000000" charset="0"/>
            </a:endParaRPr>
          </a:p>
          <a:p>
            <a:pPr lvl="1" algn="l"/>
            <a:r>
              <a:rPr lang="en-US" sz="1000" b="1">
                <a:solidFill>
                  <a:sysClr val="windowText" lastClr="000000"/>
                </a:solidFill>
                <a:effectLst/>
                <a:latin typeface="+mj-lt"/>
                <a:cs typeface="Roboto Light" panose="02000000000000000000" charset="0"/>
              </a:rPr>
              <a:t>1</a:t>
            </a:r>
            <a:r>
              <a:rPr lang="en-US" sz="1000">
                <a:solidFill>
                  <a:sysClr val="windowText" lastClr="000000"/>
                </a:solidFill>
                <a:effectLst/>
                <a:latin typeface="+mj-lt"/>
                <a:cs typeface="Roboto Light" panose="02000000000000000000" charset="0"/>
              </a:rPr>
              <a:t>. </a:t>
            </a:r>
            <a:r>
              <a:rPr lang="en-US" sz="1000" i="1">
                <a:solidFill>
                  <a:sysClr val="windowText" lastClr="000000"/>
                </a:solidFill>
                <a:effectLst/>
                <a:latin typeface="+mj-lt"/>
                <a:cs typeface="Roboto Light" panose="02000000000000000000" charset="0"/>
              </a:rPr>
              <a:t>Beyan OD, Baykal N. A knowledge based search tool for performance measures in health care systems. J Med Syst. 2012;36(1):201–21. https://doi.org/10.1007/s10916-010-9459-      2.Return to ref 1 in article </a:t>
            </a:r>
          </a:p>
          <a:p>
            <a:pPr lvl="1" algn="l"/>
            <a:r>
              <a:rPr lang="en-US" sz="1000" b="1" i="0">
                <a:solidFill>
                  <a:sysClr val="windowText" lastClr="000000"/>
                </a:solidFill>
                <a:effectLst/>
                <a:latin typeface="+mj-lt"/>
                <a:cs typeface="Roboto Light" panose="02000000000000000000" charset="0"/>
              </a:rPr>
              <a:t>2</a:t>
            </a:r>
            <a:r>
              <a:rPr lang="en-US" sz="1000" i="0">
                <a:solidFill>
                  <a:sysClr val="windowText" lastClr="000000"/>
                </a:solidFill>
                <a:effectLst/>
                <a:latin typeface="+mj-lt"/>
                <a:cs typeface="Roboto Light" panose="02000000000000000000" charset="0"/>
              </a:rPr>
              <a:t>. </a:t>
            </a:r>
            <a:r>
              <a:rPr lang="en-US" sz="1000" i="1">
                <a:solidFill>
                  <a:sysClr val="windowText" lastClr="000000"/>
                </a:solidFill>
                <a:effectLst/>
                <a:latin typeface="+mj-lt"/>
                <a:cs typeface="Roboto Light" panose="02000000000000000000" charset="0"/>
              </a:rPr>
              <a:t>Groene O, Skau JK, Frølich A. An international review of projects on hospital performance assessment. Int J Qual Health Care. 2008;20(3):162–71. https://doi.org/10.1093/intqhc/mzn008. </a:t>
            </a:r>
          </a:p>
          <a:p>
            <a:pPr lvl="1" algn="l"/>
            <a:r>
              <a:rPr lang="en-US" sz="1000" b="1" i="0">
                <a:solidFill>
                  <a:sysClr val="windowText" lastClr="000000"/>
                </a:solidFill>
                <a:effectLst/>
                <a:latin typeface="+mj-lt"/>
                <a:cs typeface="Roboto Light" panose="02000000000000000000" charset="0"/>
              </a:rPr>
              <a:t>3</a:t>
            </a:r>
            <a:r>
              <a:rPr lang="en-US" sz="1000" i="0">
                <a:solidFill>
                  <a:sysClr val="windowText" lastClr="000000"/>
                </a:solidFill>
                <a:effectLst/>
                <a:latin typeface="+mj-lt"/>
                <a:cs typeface="Roboto Light" panose="02000000000000000000" charset="0"/>
              </a:rPr>
              <a:t>. </a:t>
            </a:r>
            <a:r>
              <a:rPr lang="en-US" sz="1000" i="1">
                <a:solidFill>
                  <a:sysClr val="windowText" lastClr="000000"/>
                </a:solidFill>
                <a:effectLst/>
                <a:latin typeface="+mj-lt"/>
                <a:cs typeface="Roboto Light" panose="02000000000000000000" charset="0"/>
              </a:rPr>
              <a:t>Veillard J, Champagne F, Klazinga N, Kazandjian V, Arah OA, Guisset AL. A performance assessment framework for hospitals: the WHO regional office for Europe PATH project. Int J Qual Health Care. 2005;17(6):487–96. https://doi.org/10.1093/intqhc/mzi072 </a:t>
            </a:r>
          </a:p>
          <a:p>
            <a:pPr lvl="1" algn="l"/>
            <a:r>
              <a:rPr lang="en-US" sz="1000" b="1" i="0">
                <a:solidFill>
                  <a:sysClr val="windowText" lastClr="000000"/>
                </a:solidFill>
                <a:effectLst/>
                <a:latin typeface="+mj-lt"/>
                <a:cs typeface="Roboto Light" panose="02000000000000000000" charset="0"/>
              </a:rPr>
              <a:t>4</a:t>
            </a:r>
            <a:r>
              <a:rPr lang="en-US" sz="1000" i="1">
                <a:solidFill>
                  <a:sysClr val="windowText" lastClr="000000"/>
                </a:solidFill>
                <a:effectLst/>
                <a:latin typeface="+mj-lt"/>
                <a:cs typeface="Roboto Light" panose="02000000000000000000" charset="0"/>
              </a:rPr>
              <a:t>. Copnell B, Hagger V, Wilson SG, Evans SM, Sprivulis PC, Cameron PA. Measuring the quality of hospital care: an inventory of indicators. Intern Med J. 2009;39(6):352–60. https://doi.org/10.1111/j.1445-5994.2009.01961.x. </a:t>
            </a:r>
          </a:p>
          <a:p>
            <a:pPr lvl="1" algn="l"/>
            <a:r>
              <a:rPr lang="en-US" sz="1000" b="1" i="0">
                <a:solidFill>
                  <a:sysClr val="windowText" lastClr="000000"/>
                </a:solidFill>
                <a:effectLst/>
                <a:latin typeface="+mj-lt"/>
                <a:cs typeface="Roboto Light" panose="02000000000000000000" charset="0"/>
              </a:rPr>
              <a:t>5</a:t>
            </a:r>
            <a:r>
              <a:rPr lang="en-US" sz="1000" i="0">
                <a:solidFill>
                  <a:sysClr val="windowText" lastClr="000000"/>
                </a:solidFill>
                <a:effectLst/>
                <a:latin typeface="+mj-lt"/>
                <a:cs typeface="Roboto Light" panose="02000000000000000000" charset="0"/>
              </a:rPr>
              <a:t>. </a:t>
            </a:r>
            <a:r>
              <a:rPr lang="en-US" sz="1000" i="1">
                <a:solidFill>
                  <a:sysClr val="windowText" lastClr="000000"/>
                </a:solidFill>
                <a:effectLst/>
                <a:latin typeface="+mj-lt"/>
                <a:cs typeface="Roboto Light" panose="02000000000000000000" charset="0"/>
              </a:rPr>
              <a:t>Gandjour A, Kleinschmit F, Littmann V, Lauterbach KW. An evidence-based evaluation of quality and efficiency indicators. Qual Manag Health Care. 2002;10(4):41–52. https://doi.org/10.1097/00019514-200210040-00008. </a:t>
            </a:r>
          </a:p>
          <a:p>
            <a:pPr lvl="1" algn="l"/>
            <a:r>
              <a:rPr lang="en-US" sz="1000" b="1" i="0">
                <a:solidFill>
                  <a:sysClr val="windowText" lastClr="000000"/>
                </a:solidFill>
                <a:effectLst/>
                <a:latin typeface="+mj-lt"/>
                <a:cs typeface="Roboto Light" panose="02000000000000000000" charset="0"/>
              </a:rPr>
              <a:t>6</a:t>
            </a:r>
            <a:r>
              <a:rPr lang="en-US" sz="1000" i="1">
                <a:solidFill>
                  <a:sysClr val="windowText" lastClr="000000"/>
                </a:solidFill>
                <a:effectLst/>
                <a:latin typeface="+mj-lt"/>
                <a:cs typeface="Roboto Light" panose="02000000000000000000" charset="0"/>
              </a:rPr>
              <a:t>. Simou E, Pliatsika P, Koutsogeorgou E, Roumeliotou A. Developing a national framework of quality indicators for public hospitals. Int J Health Plann Manag. 2014;29(3):e187–206. https://doi.org/10.1002/hpm.2237. </a:t>
            </a:r>
          </a:p>
          <a:p>
            <a:pPr lvl="1" algn="l"/>
            <a:r>
              <a:rPr lang="en-US" sz="1000" b="1" i="0">
                <a:solidFill>
                  <a:sysClr val="windowText" lastClr="000000"/>
                </a:solidFill>
                <a:effectLst/>
                <a:latin typeface="+mj-lt"/>
                <a:cs typeface="Roboto Light" panose="02000000000000000000" charset="0"/>
              </a:rPr>
              <a:t>7</a:t>
            </a:r>
            <a:r>
              <a:rPr lang="en-US" sz="1000" i="1">
                <a:solidFill>
                  <a:sysClr val="windowText" lastClr="000000"/>
                </a:solidFill>
                <a:effectLst/>
                <a:latin typeface="+mj-lt"/>
                <a:cs typeface="Roboto Light" panose="02000000000000000000" charset="0"/>
              </a:rPr>
              <a:t>. HTA Glossary. INAHTA, HTAi and other partner organizations. 2006. http://htaglossary.net/efficiency. Accessed 7 May 2020</a:t>
            </a:r>
            <a:r>
              <a:rPr lang="en-US" sz="1200" i="1">
                <a:solidFill>
                  <a:sysClr val="windowText" lastClr="000000"/>
                </a:solidFill>
                <a:effectLst/>
                <a:latin typeface="+mj-lt"/>
                <a:cs typeface="Roboto Light" panose="02000000000000000000" charset="0"/>
              </a:rPr>
              <a:t>.</a:t>
            </a:r>
          </a:p>
          <a:p>
            <a:pPr algn="l"/>
            <a:endParaRPr lang="en-US" sz="1200">
              <a:solidFill>
                <a:sysClr val="windowText" lastClr="000000"/>
              </a:solidFill>
              <a:effectLst/>
              <a:latin typeface="+mj-lt"/>
              <a:cs typeface="Roboto Light" panose="02000000000000000000" charset="0"/>
            </a:endParaRPr>
          </a:p>
          <a:p>
            <a:pPr algn="l"/>
            <a:r>
              <a:rPr lang="en-US" sz="1200" b="1">
                <a:solidFill>
                  <a:sysClr val="windowText" lastClr="000000"/>
                </a:solidFill>
                <a:effectLst/>
                <a:latin typeface="+mj-lt"/>
                <a:cs typeface="Roboto Light" panose="02000000000000000000" charset="0"/>
              </a:rPr>
              <a:t>Clinical effectiveness</a:t>
            </a:r>
            <a:r>
              <a:rPr lang="en-US" sz="1200">
                <a:solidFill>
                  <a:sysClr val="windowText" lastClr="000000"/>
                </a:solidFill>
                <a:effectLst/>
                <a:latin typeface="+mj-lt"/>
                <a:cs typeface="Roboto Light" panose="02000000000000000000" charset="0"/>
              </a:rPr>
              <a:t> is the appropriateness and competence which allows to deliver clinical care and services with the maximum benefit for all patients. This dimension can be sub-classified in appropriateness of care, conformity of processes of care, outcomes of care and safety processes. </a:t>
            </a:r>
          </a:p>
          <a:p>
            <a:pPr algn="l"/>
            <a:endParaRPr lang="en-US" sz="1200">
              <a:solidFill>
                <a:sysClr val="windowText" lastClr="000000"/>
              </a:solidFill>
              <a:effectLst/>
              <a:latin typeface="+mj-lt"/>
              <a:cs typeface="Roboto Light" panose="02000000000000000000" charset="0"/>
            </a:endParaRPr>
          </a:p>
          <a:p>
            <a:pPr lvl="1" algn="l"/>
            <a:r>
              <a:rPr lang="en-US" sz="1000" b="1" i="0">
                <a:solidFill>
                  <a:sysClr val="windowText" lastClr="000000"/>
                </a:solidFill>
                <a:effectLst/>
                <a:latin typeface="+mj-lt"/>
                <a:cs typeface="Roboto Light" panose="02000000000000000000" charset="0"/>
              </a:rPr>
              <a:t>1</a:t>
            </a:r>
            <a:r>
              <a:rPr lang="en-US" sz="1000" i="1">
                <a:solidFill>
                  <a:sysClr val="windowText" lastClr="000000"/>
                </a:solidFill>
                <a:effectLst/>
                <a:latin typeface="+mj-lt"/>
                <a:cs typeface="Roboto Light" panose="02000000000000000000" charset="0"/>
              </a:rPr>
              <a:t>. Veillard J, Champagne F, Klazinga N, Kazandjian V, Arah OA, Guisset AL. A performance assessment framework for hospitals: the WHO regional office for Europe PATH project. Int J Qual Health Care. 2005;17(6):487–96. https://doi.org/10.1093/intqhc/mzi072 </a:t>
            </a:r>
          </a:p>
          <a:p>
            <a:pPr lvl="1" algn="l"/>
            <a:r>
              <a:rPr lang="en-US" sz="1000" b="1" i="0">
                <a:solidFill>
                  <a:sysClr val="windowText" lastClr="000000"/>
                </a:solidFill>
                <a:effectLst/>
                <a:latin typeface="+mj-lt"/>
                <a:cs typeface="Roboto Light" panose="02000000000000000000" charset="0"/>
              </a:rPr>
              <a:t>2. </a:t>
            </a:r>
            <a:r>
              <a:rPr lang="en-US" sz="1000" i="1">
                <a:solidFill>
                  <a:sysClr val="windowText" lastClr="000000"/>
                </a:solidFill>
                <a:effectLst/>
                <a:latin typeface="+mj-lt"/>
                <a:cs typeface="Roboto Light" panose="02000000000000000000" charset="0"/>
              </a:rPr>
              <a:t>Simou E, Pliatsika P, Koutsogeorgou E, Roumeliotou A. Developing a national framework of quality indicators for public hospitals. Int J Health Plann Manag. 2014;29(3):e187–206. https://doi.org/10.1002/hpm.2237. </a:t>
            </a:r>
          </a:p>
          <a:p>
            <a:pPr algn="l"/>
            <a:endParaRPr lang="en-US" sz="1200">
              <a:solidFill>
                <a:sysClr val="windowText" lastClr="000000"/>
              </a:solidFill>
              <a:effectLst/>
              <a:latin typeface="+mj-lt"/>
              <a:cs typeface="Roboto Light" panose="02000000000000000000" charset="0"/>
            </a:endParaRPr>
          </a:p>
          <a:p>
            <a:pPr algn="l"/>
            <a:r>
              <a:rPr lang="en-US" sz="1200" b="1">
                <a:solidFill>
                  <a:sysClr val="windowText" lastClr="000000"/>
                </a:solidFill>
                <a:effectLst/>
                <a:latin typeface="+mj-lt"/>
                <a:cs typeface="Roboto Light" panose="02000000000000000000" charset="0"/>
              </a:rPr>
              <a:t>Patient-centeredness</a:t>
            </a:r>
            <a:r>
              <a:rPr lang="en-US" sz="1200">
                <a:solidFill>
                  <a:sysClr val="windowText" lastClr="000000"/>
                </a:solidFill>
                <a:effectLst/>
                <a:latin typeface="+mj-lt"/>
                <a:cs typeface="Roboto Light" panose="02000000000000000000" charset="0"/>
              </a:rPr>
              <a:t> concerns a set of indicators which pay attention to patients’ and families’ orientations. The main aim is to evaluate whether patients are placed at the center of care and service delivery. Ref missing</a:t>
            </a:r>
          </a:p>
          <a:p>
            <a:pPr algn="l"/>
            <a:endParaRPr lang="en-US" sz="1200">
              <a:solidFill>
                <a:sysClr val="windowText" lastClr="000000"/>
              </a:solidFill>
              <a:effectLst/>
              <a:latin typeface="+mj-lt"/>
              <a:cs typeface="Roboto Light" panose="02000000000000000000" charset="0"/>
            </a:endParaRPr>
          </a:p>
          <a:p>
            <a:pPr algn="l"/>
            <a:r>
              <a:rPr lang="en-US" sz="1200" b="1">
                <a:solidFill>
                  <a:sysClr val="windowText" lastClr="000000"/>
                </a:solidFill>
                <a:effectLst/>
                <a:latin typeface="+mj-lt"/>
                <a:cs typeface="Roboto Light" panose="02000000000000000000" charset="0"/>
              </a:rPr>
              <a:t>Safety</a:t>
            </a:r>
            <a:r>
              <a:rPr lang="en-US" sz="1200">
                <a:solidFill>
                  <a:sysClr val="windowText" lastClr="000000"/>
                </a:solidFill>
                <a:effectLst/>
                <a:latin typeface="+mj-lt"/>
                <a:cs typeface="Roboto Light" panose="02000000000000000000" charset="0"/>
              </a:rPr>
              <a:t> refers both to patients and to professionals in terms of the ability to avoid, prevent and reduce harmful interventions or risks for them and for the environment. </a:t>
            </a:r>
          </a:p>
          <a:p>
            <a:pPr algn="l"/>
            <a:endParaRPr lang="en-US" sz="1200">
              <a:solidFill>
                <a:sysClr val="windowText" lastClr="000000"/>
              </a:solidFill>
              <a:effectLst/>
              <a:latin typeface="+mj-lt"/>
              <a:cs typeface="Roboto Light" panose="02000000000000000000" charset="0"/>
            </a:endParaRPr>
          </a:p>
          <a:p>
            <a:pPr lvl="1" algn="l"/>
            <a:r>
              <a:rPr lang="en-US" sz="1000" b="1" i="1">
                <a:solidFill>
                  <a:sysClr val="windowText" lastClr="000000"/>
                </a:solidFill>
                <a:effectLst/>
                <a:latin typeface="+mj-lt"/>
                <a:cs typeface="Roboto Light" panose="02000000000000000000" charset="0"/>
              </a:rPr>
              <a:t>1. </a:t>
            </a:r>
            <a:r>
              <a:rPr lang="en-US" sz="1000" i="1">
                <a:solidFill>
                  <a:sysClr val="windowText" lastClr="000000"/>
                </a:solidFill>
                <a:effectLst/>
                <a:latin typeface="+mj-lt"/>
                <a:cs typeface="Roboto Light" panose="02000000000000000000" charset="0"/>
              </a:rPr>
              <a:t>Veillard J, Champagne F, Klazinga N, Kazandjian V, Arah OA, Guisset AL. A performance assessment framework for hospitals: the WHO regional office for Europe PATH project. Int J Qual Health Care. 2005;17(6):487–96. https://doi.org/10.1093/intqhc/mzi072 </a:t>
            </a:r>
          </a:p>
          <a:p>
            <a:pPr lvl="1" algn="l"/>
            <a:r>
              <a:rPr lang="en-US" sz="1000" b="1" i="1">
                <a:solidFill>
                  <a:sysClr val="windowText" lastClr="000000"/>
                </a:solidFill>
                <a:effectLst/>
                <a:latin typeface="+mj-lt"/>
                <a:cs typeface="Roboto Light" panose="02000000000000000000" charset="0"/>
              </a:rPr>
              <a:t>2. </a:t>
            </a:r>
            <a:r>
              <a:rPr lang="en-US" sz="1000" i="1">
                <a:solidFill>
                  <a:sysClr val="windowText" lastClr="000000"/>
                </a:solidFill>
                <a:effectLst/>
                <a:latin typeface="+mj-lt"/>
                <a:cs typeface="Roboto Light" panose="02000000000000000000" charset="0"/>
              </a:rPr>
              <a:t>Simou E, Pliatsika P, Koutsogeorgou E, Roumeliotou A. Developing a national framework of quality indicators for public hospitals. Int J Health Plann Manag. 2014;29(3):e187–206. https://doi.org/10.1002/hpm.2237. </a:t>
            </a:r>
          </a:p>
          <a:p>
            <a:pPr algn="l"/>
            <a:endParaRPr lang="en-US" sz="1200">
              <a:solidFill>
                <a:sysClr val="windowText" lastClr="000000"/>
              </a:solidFill>
              <a:effectLst/>
              <a:latin typeface="+mj-lt"/>
              <a:cs typeface="Roboto Light" panose="02000000000000000000" charset="0"/>
            </a:endParaRPr>
          </a:p>
          <a:p>
            <a:pPr algn="l"/>
            <a:r>
              <a:rPr lang="en-US" sz="1200" b="1">
                <a:solidFill>
                  <a:sysClr val="windowText" lastClr="000000"/>
                </a:solidFill>
                <a:effectLst/>
                <a:latin typeface="+mj-lt"/>
                <a:cs typeface="Roboto Light" panose="02000000000000000000" charset="0"/>
              </a:rPr>
              <a:t>Staff orientation</a:t>
            </a:r>
            <a:r>
              <a:rPr lang="en-US" sz="1200">
                <a:solidFill>
                  <a:sysClr val="windowText" lastClr="000000"/>
                </a:solidFill>
                <a:effectLst/>
                <a:latin typeface="+mj-lt"/>
                <a:cs typeface="Roboto Light" panose="02000000000000000000" charset="0"/>
              </a:rPr>
              <a:t> consists in the recognition of individual needs, health promotion and safety initiatives, behavioral responses. This dimension can be assessed through absenteeism, working environment satisfaction, overtime working, burnout and continuous education.</a:t>
            </a:r>
          </a:p>
          <a:p>
            <a:pPr algn="l"/>
            <a:endParaRPr lang="en-US" sz="1200">
              <a:solidFill>
                <a:sysClr val="windowText" lastClr="000000"/>
              </a:solidFill>
              <a:effectLst/>
              <a:latin typeface="+mj-lt"/>
              <a:cs typeface="Roboto Light" panose="02000000000000000000" charset="0"/>
            </a:endParaRPr>
          </a:p>
          <a:p>
            <a:pPr lvl="1" algn="l"/>
            <a:r>
              <a:rPr lang="en-US" sz="1000" b="1" i="1">
                <a:solidFill>
                  <a:sysClr val="windowText" lastClr="000000"/>
                </a:solidFill>
                <a:effectLst/>
                <a:latin typeface="+mj-lt"/>
                <a:cs typeface="Roboto Light" panose="02000000000000000000" charset="0"/>
              </a:rPr>
              <a:t>1</a:t>
            </a:r>
            <a:r>
              <a:rPr lang="en-US" sz="1000" i="1">
                <a:solidFill>
                  <a:sysClr val="windowText" lastClr="000000"/>
                </a:solidFill>
                <a:effectLst/>
                <a:latin typeface="+mj-lt"/>
                <a:cs typeface="Roboto Light" panose="02000000000000000000" charset="0"/>
              </a:rPr>
              <a:t>. Beyan OD, Baykal N. A knowledge based search tool for performance measures in health care systems. J Med Syst. 2012;36(1):201–21. https://doi.org/10.1007/s10916-010-9459-2.Return to ref 1 in article </a:t>
            </a:r>
          </a:p>
          <a:p>
            <a:pPr lvl="1" algn="l"/>
            <a:r>
              <a:rPr lang="en-US" sz="1000" b="1" i="1">
                <a:solidFill>
                  <a:sysClr val="windowText" lastClr="000000"/>
                </a:solidFill>
                <a:effectLst/>
                <a:latin typeface="+mj-lt"/>
                <a:cs typeface="Roboto Light" panose="02000000000000000000" charset="0"/>
              </a:rPr>
              <a:t>2</a:t>
            </a:r>
            <a:r>
              <a:rPr lang="en-US" sz="1000" i="1">
                <a:solidFill>
                  <a:sysClr val="windowText" lastClr="000000"/>
                </a:solidFill>
                <a:effectLst/>
                <a:latin typeface="+mj-lt"/>
                <a:cs typeface="Roboto Light" panose="02000000000000000000" charset="0"/>
              </a:rPr>
              <a:t>. Groene O, Skau JK, Frølich A. An international review of projects on hospital performance assessment. Int J Qual Health Care. 2008;20(3):162–71. https://doi.org/10.1093/intqhc/mzn008. </a:t>
            </a:r>
          </a:p>
          <a:p>
            <a:pPr lvl="1" algn="l"/>
            <a:r>
              <a:rPr lang="en-US" sz="1000" b="1" i="1">
                <a:solidFill>
                  <a:sysClr val="windowText" lastClr="000000"/>
                </a:solidFill>
                <a:effectLst/>
                <a:latin typeface="+mj-lt"/>
                <a:cs typeface="Roboto Light" panose="02000000000000000000" charset="0"/>
              </a:rPr>
              <a:t>3</a:t>
            </a:r>
            <a:r>
              <a:rPr lang="en-US" sz="1000" i="1">
                <a:solidFill>
                  <a:sysClr val="windowText" lastClr="000000"/>
                </a:solidFill>
                <a:effectLst/>
                <a:latin typeface="+mj-lt"/>
                <a:cs typeface="Roboto Light" panose="02000000000000000000" charset="0"/>
              </a:rPr>
              <a:t>. Veillard J, Champagne F, Klazinga N, Kazandjian V, Arah OA, Guisset AL. A performance assessment framework for hospitals: the WHO regional office for Europe PATH project. Int J Qual Health Care. 2005;17(6):487–96. https://doi.org/10.1093/intqhc/mzi072 </a:t>
            </a:r>
          </a:p>
          <a:p>
            <a:pPr lvl="1" algn="l"/>
            <a:r>
              <a:rPr lang="en-US" sz="1000" b="1" i="1">
                <a:solidFill>
                  <a:sysClr val="windowText" lastClr="000000"/>
                </a:solidFill>
                <a:effectLst/>
                <a:latin typeface="+mj-lt"/>
                <a:cs typeface="Roboto Light" panose="02000000000000000000" charset="0"/>
              </a:rPr>
              <a:t>4. </a:t>
            </a:r>
            <a:r>
              <a:rPr lang="en-US" sz="1000" i="1">
                <a:solidFill>
                  <a:sysClr val="windowText" lastClr="000000"/>
                </a:solidFill>
                <a:effectLst/>
                <a:latin typeface="+mj-lt"/>
                <a:cs typeface="Roboto Light" panose="02000000000000000000" charset="0"/>
              </a:rPr>
              <a:t>Simou E, Pliatsika P, Koutsogeorgou E, Roumeliotou A. Developing a national framework of quality indicators for public hospitals. Int J Health Plann Manag. 2014;29(3):e187–206. https://doi.org/10.1002/hpm.2237. </a:t>
            </a:r>
          </a:p>
          <a:p>
            <a:pPr algn="l"/>
            <a:endParaRPr lang="en-US" sz="1200">
              <a:solidFill>
                <a:sysClr val="windowText" lastClr="000000"/>
              </a:solidFill>
              <a:effectLst/>
              <a:latin typeface="+mj-lt"/>
              <a:cs typeface="Roboto Light" panose="02000000000000000000" charset="0"/>
            </a:endParaRPr>
          </a:p>
          <a:p>
            <a:pPr algn="l"/>
            <a:r>
              <a:rPr lang="en-US" sz="1200" b="1">
                <a:solidFill>
                  <a:sysClr val="windowText" lastClr="000000"/>
                </a:solidFill>
                <a:effectLst/>
                <a:latin typeface="+mj-lt"/>
                <a:cs typeface="Roboto Light" panose="02000000000000000000" charset="0"/>
              </a:rPr>
              <a:t>Timeliness</a:t>
            </a:r>
            <a:r>
              <a:rPr lang="en-US" sz="1200">
                <a:solidFill>
                  <a:sysClr val="windowText" lastClr="000000"/>
                </a:solidFill>
                <a:effectLst/>
                <a:latin typeface="+mj-lt"/>
                <a:cs typeface="Roboto Light" panose="02000000000000000000" charset="0"/>
              </a:rPr>
              <a:t> refers to the time needed to be addressed to specific treatments.</a:t>
            </a:r>
          </a:p>
          <a:p>
            <a:pPr algn="l"/>
            <a:endParaRPr lang="en-US" sz="1200">
              <a:solidFill>
                <a:sysClr val="windowText" lastClr="000000"/>
              </a:solidFill>
              <a:effectLst/>
              <a:latin typeface="+mj-lt"/>
              <a:cs typeface="Roboto Light" panose="02000000000000000000" charset="0"/>
            </a:endParaRPr>
          </a:p>
          <a:p>
            <a:pPr lvl="1" algn="l"/>
            <a:r>
              <a:rPr lang="en-US" sz="1000" b="1" i="1">
                <a:solidFill>
                  <a:sysClr val="windowText" lastClr="000000"/>
                </a:solidFill>
                <a:effectLst/>
                <a:latin typeface="+mj-lt"/>
                <a:cs typeface="Roboto Light" panose="02000000000000000000" charset="0"/>
              </a:rPr>
              <a:t>1</a:t>
            </a:r>
            <a:r>
              <a:rPr lang="en-US" sz="1000" i="1">
                <a:solidFill>
                  <a:sysClr val="windowText" lastClr="000000"/>
                </a:solidFill>
                <a:effectLst/>
                <a:latin typeface="+mj-lt"/>
                <a:cs typeface="Roboto Light" panose="02000000000000000000" charset="0"/>
              </a:rPr>
              <a:t>.Beyan OD, Baykal N. A knowledge based search tool for performance measures in health care systems. J Med Syst. 2012;36(1):201–21. https://doi.org/10.1007/s10916-010-9459-2.Return to ref 1 in article </a:t>
            </a:r>
          </a:p>
          <a:p>
            <a:pPr lvl="1" algn="l"/>
            <a:r>
              <a:rPr lang="en-US" sz="1000" b="1" i="1">
                <a:solidFill>
                  <a:sysClr val="windowText" lastClr="000000"/>
                </a:solidFill>
                <a:effectLst/>
                <a:latin typeface="+mj-lt"/>
                <a:cs typeface="Roboto Light" panose="02000000000000000000" charset="0"/>
              </a:rPr>
              <a:t>2</a:t>
            </a:r>
            <a:r>
              <a:rPr lang="en-US" sz="1000" i="1">
                <a:solidFill>
                  <a:sysClr val="windowText" lastClr="000000"/>
                </a:solidFill>
                <a:effectLst/>
                <a:latin typeface="+mj-lt"/>
                <a:cs typeface="Roboto Light" panose="02000000000000000000" charset="0"/>
              </a:rPr>
              <a:t>.Copnell B, Hagger V, Wilson SG, Evans SM, Sprivulis PC, Cameron PA. Measuring the quality of hospital care: an inventory of indicators. Intern Med J. 2009;39(6):352–60. https://doi.org/10.1111/j.1445-5994.2009.01961.x. </a:t>
            </a:r>
          </a:p>
          <a:p>
            <a:pPr lvl="1" algn="l"/>
            <a:r>
              <a:rPr lang="en-US" sz="1000" b="1" i="1">
                <a:solidFill>
                  <a:sysClr val="windowText" lastClr="000000"/>
                </a:solidFill>
                <a:effectLst/>
                <a:latin typeface="+mj-lt"/>
                <a:cs typeface="Roboto Light" panose="02000000000000000000" charset="0"/>
              </a:rPr>
              <a:t>3.</a:t>
            </a:r>
            <a:r>
              <a:rPr lang="en-US" sz="1000" i="1">
                <a:solidFill>
                  <a:sysClr val="windowText" lastClr="000000"/>
                </a:solidFill>
                <a:effectLst/>
                <a:latin typeface="+mj-lt"/>
                <a:cs typeface="Roboto Light" panose="02000000000000000000" charset="0"/>
              </a:rPr>
              <a:t>Simou E, Pliatsika P, Koutsogeorgou E, Roumeliotou A. Developing a national framework of quality indicators for public hospitals. Int J Health Plann Manag. 2014;29(3):e187–206. https://doi.org/10.1002/hpm.2237. </a:t>
            </a:r>
          </a:p>
          <a:p>
            <a:pPr algn="l"/>
            <a:endParaRPr lang="en-US" sz="1200">
              <a:solidFill>
                <a:sysClr val="windowText" lastClr="000000"/>
              </a:solidFill>
              <a:effectLst/>
              <a:latin typeface="+mj-lt"/>
              <a:cs typeface="Roboto Light" panose="02000000000000000000" charset="0"/>
            </a:endParaRPr>
          </a:p>
        </xdr:txBody>
      </xdr:sp>
      <xdr:sp macro="" textlink="">
        <xdr:nvSpPr>
          <xdr:cNvPr id="3" name="Text Box 2">
            <a:extLst>
              <a:ext uri="{FF2B5EF4-FFF2-40B4-BE49-F238E27FC236}">
                <a16:creationId xmlns:a16="http://schemas.microsoft.com/office/drawing/2014/main" id="{00000000-0008-0000-1600-000003000000}"/>
              </a:ext>
            </a:extLst>
          </xdr:cNvPr>
          <xdr:cNvSpPr txBox="1"/>
        </xdr:nvSpPr>
        <xdr:spPr>
          <a:xfrm>
            <a:off x="9045" y="825"/>
            <a:ext cx="1890" cy="660"/>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1">
                <a:latin typeface="+mj-lt"/>
                <a:ea typeface="Arial Unicode MS" panose="020B0604020202020204" pitchFamily="2" charset="-122"/>
              </a:rPr>
              <a:t>Source</a:t>
            </a:r>
          </a:p>
        </xdr:txBody>
      </xdr:sp>
    </xdr:grpSp>
    <xdr:clientData/>
  </xdr:twoCellAnchor>
  <xdr:twoCellAnchor editAs="oneCell">
    <xdr:from>
      <xdr:col>0</xdr:col>
      <xdr:colOff>167640</xdr:colOff>
      <xdr:row>1</xdr:row>
      <xdr:rowOff>53340</xdr:rowOff>
    </xdr:from>
    <xdr:to>
      <xdr:col>0</xdr:col>
      <xdr:colOff>1332800</xdr:colOff>
      <xdr:row>3</xdr:row>
      <xdr:rowOff>28239</xdr:rowOff>
    </xdr:to>
    <xdr:pic>
      <xdr:nvPicPr>
        <xdr:cNvPr id="5" name="Immagine 4">
          <a:extLst>
            <a:ext uri="{FF2B5EF4-FFF2-40B4-BE49-F238E27FC236}">
              <a16:creationId xmlns:a16="http://schemas.microsoft.com/office/drawing/2014/main" id="{00000000-0008-0000-1600-000005000000}"/>
            </a:ext>
          </a:extLst>
        </xdr:cNvPr>
        <xdr:cNvPicPr>
          <a:picLocks noChangeAspect="1"/>
        </xdr:cNvPicPr>
      </xdr:nvPicPr>
      <xdr:blipFill rotWithShape="1">
        <a:blip xmlns:r="http://schemas.openxmlformats.org/officeDocument/2006/relationships" r:embed="rId1"/>
        <a:srcRect t="18735" b="32834"/>
        <a:stretch/>
      </xdr:blipFill>
      <xdr:spPr>
        <a:xfrm>
          <a:off x="167640" y="236220"/>
          <a:ext cx="1165160" cy="3406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851535</xdr:colOff>
          <xdr:row>9</xdr:row>
          <xdr:rowOff>55245</xdr:rowOff>
        </xdr:from>
        <xdr:to>
          <xdr:col>14</xdr:col>
          <xdr:colOff>491490</xdr:colOff>
          <xdr:row>23</xdr:row>
          <xdr:rowOff>5080</xdr:rowOff>
        </xdr:to>
        <xdr:grpSp>
          <xdr:nvGrpSpPr>
            <xdr:cNvPr id="11" name="Group 10">
              <a:extLst>
                <a:ext uri="{FF2B5EF4-FFF2-40B4-BE49-F238E27FC236}">
                  <a16:creationId xmlns:a16="http://schemas.microsoft.com/office/drawing/2014/main" id="{00000000-0008-0000-0200-00000B000000}"/>
                </a:ext>
              </a:extLst>
            </xdr:cNvPr>
            <xdr:cNvGrpSpPr/>
          </xdr:nvGrpSpPr>
          <xdr:grpSpPr>
            <a:xfrm>
              <a:off x="13729335" y="1769745"/>
              <a:ext cx="1706880" cy="3445510"/>
              <a:chOff x="14001" y="1124"/>
              <a:chExt cx="5810" cy="3784"/>
            </a:xfrm>
          </xdr:grpSpPr>
        </xdr:grpSp>
        <xdr:clientData/>
      </xdr:twoCellAnchor>
    </mc:Choice>
    <mc:Fallback/>
  </mc:AlternateContent>
  <xdr:twoCellAnchor>
    <xdr:from>
      <xdr:col>2</xdr:col>
      <xdr:colOff>26670</xdr:colOff>
      <xdr:row>5</xdr:row>
      <xdr:rowOff>146685</xdr:rowOff>
    </xdr:from>
    <xdr:to>
      <xdr:col>6</xdr:col>
      <xdr:colOff>419100</xdr:colOff>
      <xdr:row>11</xdr:row>
      <xdr:rowOff>76200</xdr:rowOff>
    </xdr:to>
    <xdr:grpSp>
      <xdr:nvGrpSpPr>
        <xdr:cNvPr id="14" name="Group 13">
          <a:extLst>
            <a:ext uri="{FF2B5EF4-FFF2-40B4-BE49-F238E27FC236}">
              <a16:creationId xmlns:a16="http://schemas.microsoft.com/office/drawing/2014/main" id="{00000000-0008-0000-0200-00000E000000}"/>
            </a:ext>
          </a:extLst>
        </xdr:cNvPr>
        <xdr:cNvGrpSpPr/>
      </xdr:nvGrpSpPr>
      <xdr:grpSpPr>
        <a:xfrm>
          <a:off x="2750820" y="1099185"/>
          <a:ext cx="7736205" cy="1072515"/>
          <a:chOff x="5461" y="227"/>
          <a:chExt cx="9223" cy="1590"/>
        </a:xfrm>
        <a:solidFill>
          <a:schemeClr val="accent2">
            <a:lumMod val="40000"/>
            <a:lumOff val="60000"/>
          </a:schemeClr>
        </a:solidFill>
      </xdr:grpSpPr>
      <xdr:sp macro="" textlink="">
        <xdr:nvSpPr>
          <xdr:cNvPr id="13" name="Rectangles 12">
            <a:extLst>
              <a:ext uri="{FF2B5EF4-FFF2-40B4-BE49-F238E27FC236}">
                <a16:creationId xmlns:a16="http://schemas.microsoft.com/office/drawing/2014/main" id="{00000000-0008-0000-0200-00000D000000}"/>
              </a:ext>
            </a:extLst>
          </xdr:cNvPr>
          <xdr:cNvSpPr/>
        </xdr:nvSpPr>
        <xdr:spPr>
          <a:xfrm>
            <a:off x="5461" y="227"/>
            <a:ext cx="9205" cy="542"/>
          </a:xfrm>
          <a:prstGeom prst="rect">
            <a:avLst/>
          </a:prstGeom>
          <a:grpFill/>
          <a:ln>
            <a:solidFill>
              <a:schemeClr val="tx1"/>
            </a:solidFill>
          </a:ln>
        </xdr:spPr>
        <xdr:style>
          <a:lnRef idx="2">
            <a:schemeClr val="accent2"/>
          </a:lnRef>
          <a:fillRef idx="1">
            <a:schemeClr val="lt1"/>
          </a:fillRef>
          <a:effectRef idx="0">
            <a:schemeClr val="accent2"/>
          </a:effectRef>
          <a:fontRef idx="minor">
            <a:schemeClr val="dk1"/>
          </a:fontRef>
        </xdr:style>
        <xdr:txBody>
          <a:bodyPr vertOverflow="overflow" horzOverflow="overflow" wrap="square" rtlCol="0" anchor="ctr" anchorCtr="0"/>
          <a:lstStyle/>
          <a:p>
            <a:pPr algn="ctr"/>
            <a:r>
              <a:rPr lang="en-US" altLang="zh-CN" sz="2200" b="1">
                <a:solidFill>
                  <a:schemeClr val="tx1"/>
                </a:solidFill>
                <a:effectLst>
                  <a:outerShdw blurRad="38100" dist="19050" dir="2700000" algn="tl" rotWithShape="0">
                    <a:schemeClr val="dk1">
                      <a:alpha val="40000"/>
                    </a:schemeClr>
                  </a:outerShdw>
                </a:effectLst>
              </a:rPr>
              <a:t>Core Section</a:t>
            </a:r>
          </a:p>
        </xdr:txBody>
      </xdr:sp>
      <mc:AlternateContent xmlns:mc="http://schemas.openxmlformats.org/markup-compatibility/2006" xmlns:sle15="http://schemas.microsoft.com/office/drawing/2012/slicer">
        <mc:Choice Requires="sle15">
          <xdr:graphicFrame macro="">
            <xdr:nvGraphicFramePr>
              <xdr:cNvPr id="12" name="1">
                <a:extLst>
                  <a:ext uri="{FF2B5EF4-FFF2-40B4-BE49-F238E27FC236}">
                    <a16:creationId xmlns:a16="http://schemas.microsoft.com/office/drawing/2014/main" id="{00000000-0008-0000-0200-00000C000000}"/>
                  </a:ext>
                </a:extLst>
              </xdr:cNvPr>
              <xdr:cNvGraphicFramePr/>
            </xdr:nvGraphicFramePr>
            <xdr:xfrm>
              <a:off x="5465" y="705"/>
              <a:ext cx="9219" cy="1112"/>
            </xdr:xfrm>
            <a:graphic>
              <a:graphicData uri="http://schemas.microsoft.com/office/drawing/2010/slicer">
                <sle:slicer xmlns:sle="http://schemas.microsoft.com/office/drawing/2010/slicer" name="1"/>
              </a:graphicData>
            </a:graphic>
          </xdr:graphicFrame>
        </mc:Choice>
        <mc:Fallback xmlns="">
          <xdr:sp macro="" textlink="">
            <xdr:nvSpPr>
              <xdr:cNvPr id="0" name=""/>
              <xdr:cNvSpPr>
                <a:spLocks noTextEdit="1"/>
              </xdr:cNvSpPr>
            </xdr:nvSpPr>
            <xdr:spPr>
              <a:xfrm>
                <a:off x="2834275" y="1369769"/>
                <a:ext cx="7940405" cy="718111"/>
              </a:xfrm>
              <a:prstGeom prst="rect">
                <a:avLst/>
              </a:prstGeom>
              <a:solidFill>
                <a:prstClr val="white"/>
              </a:solidFill>
              <a:ln w="1">
                <a:solidFill>
                  <a:prstClr val="green"/>
                </a:solidFill>
              </a:ln>
            </xdr:spPr>
            <xdr:txBody>
              <a:bodyPr vertOverflow="clip" horzOverflow="clip"/>
              <a:lstStyle/>
              <a:p>
                <a:r>
                  <a:rPr lang="it-IT" sz="1100"/>
                  <a:t>Questa forma rappresenta un filtro dei dati di tabella. I filtri dei dati di tabella non sono supportati in questa versione di Excel
Se la forma è stata modificata in una versione precedente di Excel o se la cartella di lavoro è stata salvata in Excel 2007 o versione precedente, non è possibile usare il filtro dei dati.</a:t>
                </a:r>
              </a:p>
            </xdr:txBody>
          </xdr:sp>
        </mc:Fallback>
      </mc:AlternateContent>
    </xdr:grpSp>
    <xdr:clientData/>
  </xdr:twoCellAnchor>
  <xdr:twoCellAnchor editAs="oneCell">
    <xdr:from>
      <xdr:col>0</xdr:col>
      <xdr:colOff>196850</xdr:colOff>
      <xdr:row>1</xdr:row>
      <xdr:rowOff>38100</xdr:rowOff>
    </xdr:from>
    <xdr:to>
      <xdr:col>0</xdr:col>
      <xdr:colOff>1362010</xdr:colOff>
      <xdr:row>3</xdr:row>
      <xdr:rowOff>10459</xdr:rowOff>
    </xdr:to>
    <xdr:pic>
      <xdr:nvPicPr>
        <xdr:cNvPr id="6" name="Immagin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1"/>
        <a:srcRect t="18735" b="32834"/>
        <a:stretch/>
      </xdr:blipFill>
      <xdr:spPr>
        <a:xfrm>
          <a:off x="196850" y="222250"/>
          <a:ext cx="1165160" cy="3406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362288</xdr:colOff>
      <xdr:row>1</xdr:row>
      <xdr:rowOff>127000</xdr:rowOff>
    </xdr:from>
    <xdr:to>
      <xdr:col>9</xdr:col>
      <xdr:colOff>19050</xdr:colOff>
      <xdr:row>12</xdr:row>
      <xdr:rowOff>101600</xdr:rowOff>
    </xdr:to>
    <xdr:grpSp>
      <xdr:nvGrpSpPr>
        <xdr:cNvPr id="11" name="Group 10">
          <a:extLst>
            <a:ext uri="{FF2B5EF4-FFF2-40B4-BE49-F238E27FC236}">
              <a16:creationId xmlns:a16="http://schemas.microsoft.com/office/drawing/2014/main" id="{00000000-0008-0000-0300-00000B000000}"/>
            </a:ext>
          </a:extLst>
        </xdr:cNvPr>
        <xdr:cNvGrpSpPr/>
      </xdr:nvGrpSpPr>
      <xdr:grpSpPr>
        <a:xfrm>
          <a:off x="2838788" y="317500"/>
          <a:ext cx="8027556" cy="2070100"/>
          <a:chOff x="3866" y="-90"/>
          <a:chExt cx="7672" cy="2174"/>
        </a:xfrm>
      </xdr:grpSpPr>
      <xdr:grpSp>
        <xdr:nvGrpSpPr>
          <xdr:cNvPr id="10" name="Group 9">
            <a:extLst>
              <a:ext uri="{FF2B5EF4-FFF2-40B4-BE49-F238E27FC236}">
                <a16:creationId xmlns:a16="http://schemas.microsoft.com/office/drawing/2014/main" id="{00000000-0008-0000-0300-00000A000000}"/>
              </a:ext>
            </a:extLst>
          </xdr:cNvPr>
          <xdr:cNvGrpSpPr/>
        </xdr:nvGrpSpPr>
        <xdr:grpSpPr>
          <a:xfrm>
            <a:off x="3867" y="-90"/>
            <a:ext cx="7671" cy="1788"/>
            <a:chOff x="3854" y="-294"/>
            <a:chExt cx="7671" cy="2456"/>
          </a:xfrm>
        </xdr:grpSpPr>
        <xdr:sp macro="" textlink="">
          <xdr:nvSpPr>
            <xdr:cNvPr id="7" name="Rectangles 6">
              <a:extLst>
                <a:ext uri="{FF2B5EF4-FFF2-40B4-BE49-F238E27FC236}">
                  <a16:creationId xmlns:a16="http://schemas.microsoft.com/office/drawing/2014/main" id="{00000000-0008-0000-0300-000007000000}"/>
                </a:ext>
              </a:extLst>
            </xdr:cNvPr>
            <xdr:cNvSpPr/>
          </xdr:nvSpPr>
          <xdr:spPr>
            <a:xfrm>
              <a:off x="3873" y="-294"/>
              <a:ext cx="7643" cy="731"/>
            </a:xfrm>
            <a:prstGeom prst="rect">
              <a:avLst/>
            </a:prstGeom>
            <a:solidFill>
              <a:schemeClr val="accent2">
                <a:lumMod val="60000"/>
                <a:lumOff val="40000"/>
              </a:schemeClr>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chorCtr="0"/>
            <a:lstStyle/>
            <a:p>
              <a:pPr algn="ctr"/>
              <a:r>
                <a:rPr lang="en-US" altLang="zh-CN" sz="2000" b="1">
                  <a:solidFill>
                    <a:schemeClr val="tx1"/>
                  </a:solidFill>
                  <a:effectLst>
                    <a:outerShdw blurRad="38100" dist="19050" dir="2700000" algn="tl" rotWithShape="0">
                      <a:schemeClr val="dk1">
                        <a:alpha val="40000"/>
                      </a:schemeClr>
                    </a:outerShdw>
                  </a:effectLst>
                </a:rPr>
                <a:t>Specific Section</a:t>
              </a:r>
            </a:p>
          </xdr:txBody>
        </xdr:sp>
        <mc:AlternateContent xmlns:mc="http://schemas.openxmlformats.org/markup-compatibility/2006" xmlns:sle15="http://schemas.microsoft.com/office/drawing/2012/slicer">
          <mc:Choice Requires="sle15">
            <xdr:graphicFrame macro="">
              <xdr:nvGraphicFramePr>
                <xdr:cNvPr id="2" name="Area 8">
                  <a:extLst>
                    <a:ext uri="{FF2B5EF4-FFF2-40B4-BE49-F238E27FC236}">
                      <a16:creationId xmlns:a16="http://schemas.microsoft.com/office/drawing/2014/main" id="{00000000-0008-0000-0300-000002000000}"/>
                    </a:ext>
                  </a:extLst>
                </xdr:cNvPr>
                <xdr:cNvGraphicFramePr/>
              </xdr:nvGraphicFramePr>
              <xdr:xfrm>
                <a:off x="3854" y="359"/>
                <a:ext cx="7671" cy="1803"/>
              </xdr:xfrm>
              <a:graphic>
                <a:graphicData uri="http://schemas.microsoft.com/office/drawing/2010/slicer">
                  <sle:slicer xmlns:sle="http://schemas.microsoft.com/office/drawing/2010/slicer" name="Area 8"/>
                </a:graphicData>
              </a:graphic>
            </xdr:graphicFrame>
          </mc:Choice>
          <mc:Fallback xmlns="">
            <xdr:sp macro="" textlink="">
              <xdr:nvSpPr>
                <xdr:cNvPr id="0" name=""/>
                <xdr:cNvSpPr>
                  <a:spLocks noTextEdit="1"/>
                </xdr:cNvSpPr>
              </xdr:nvSpPr>
              <xdr:spPr>
                <a:xfrm>
                  <a:off x="2909346" y="732012"/>
                  <a:ext cx="8297657" cy="1175451"/>
                </a:xfrm>
                <a:prstGeom prst="rect">
                  <a:avLst/>
                </a:prstGeom>
                <a:solidFill>
                  <a:prstClr val="white"/>
                </a:solidFill>
                <a:ln w="1">
                  <a:solidFill>
                    <a:prstClr val="green"/>
                  </a:solidFill>
                </a:ln>
              </xdr:spPr>
              <xdr:txBody>
                <a:bodyPr vertOverflow="clip" horzOverflow="clip"/>
                <a:lstStyle/>
                <a:p>
                  <a:r>
                    <a:rPr lang="it-IT" sz="1100"/>
                    <a:t>Questa forma rappresenta un filtro dei dati di tabella. I filtri dei dati di tabella non sono supportati in questa versione di Excel
Se la forma è stata modificata in una versione precedente di Excel o se la cartella di lavoro è stata salvata in Excel 2007 o versione precedente, non è possibile usare il filtro dei dati.</a:t>
                  </a:r>
                </a:p>
              </xdr:txBody>
            </xdr:sp>
          </mc:Fallback>
        </mc:AlternateContent>
      </xdr:grpSp>
      <mc:AlternateContent xmlns:mc="http://schemas.openxmlformats.org/markup-compatibility/2006" xmlns:sle15="http://schemas.microsoft.com/office/drawing/2012/slicer">
        <mc:Choice Requires="sle15">
          <xdr:graphicFrame macro="">
            <xdr:nvGraphicFramePr>
              <xdr:cNvPr id="3" name="PER-DIM 9">
                <a:extLst>
                  <a:ext uri="{FF2B5EF4-FFF2-40B4-BE49-F238E27FC236}">
                    <a16:creationId xmlns:a16="http://schemas.microsoft.com/office/drawing/2014/main" id="{00000000-0008-0000-0300-000003000000}"/>
                  </a:ext>
                </a:extLst>
              </xdr:cNvPr>
              <xdr:cNvGraphicFramePr/>
            </xdr:nvGraphicFramePr>
            <xdr:xfrm>
              <a:off x="3866" y="1466"/>
              <a:ext cx="7665" cy="618"/>
            </xdr:xfrm>
            <a:graphic>
              <a:graphicData uri="http://schemas.microsoft.com/office/drawing/2010/slicer">
                <sle:slicer xmlns:sle="http://schemas.microsoft.com/office/drawing/2010/slicer" name="PER-DIM 9"/>
              </a:graphicData>
            </a:graphic>
          </xdr:graphicFrame>
        </mc:Choice>
        <mc:Fallback xmlns="">
          <xdr:sp macro="" textlink="">
            <xdr:nvSpPr>
              <xdr:cNvPr id="0" name=""/>
              <xdr:cNvSpPr>
                <a:spLocks noTextEdit="1"/>
              </xdr:cNvSpPr>
            </xdr:nvSpPr>
            <xdr:spPr>
              <a:xfrm>
                <a:off x="2908264" y="1699705"/>
                <a:ext cx="8291167" cy="553424"/>
              </a:xfrm>
              <a:prstGeom prst="rect">
                <a:avLst/>
              </a:prstGeom>
              <a:solidFill>
                <a:prstClr val="white"/>
              </a:solidFill>
              <a:ln w="1">
                <a:solidFill>
                  <a:prstClr val="green"/>
                </a:solidFill>
              </a:ln>
            </xdr:spPr>
            <xdr:txBody>
              <a:bodyPr vertOverflow="clip" horzOverflow="clip"/>
              <a:lstStyle/>
              <a:p>
                <a:r>
                  <a:rPr lang="it-IT" sz="1100"/>
                  <a:t>Questa forma rappresenta un filtro dei dati di tabella. I filtri dei dati di tabella non sono supportati in questa versione di Excel
Se la forma è stata modificata in una versione precedente di Excel o se la cartella di lavoro è stata salvata in Excel 2007 o versione precedente, non è possibile usare il filtro dei dati.</a:t>
                </a:r>
              </a:p>
            </xdr:txBody>
          </xdr:sp>
        </mc:Fallback>
      </mc:AlternateContent>
    </xdr:grpSp>
    <xdr:clientData/>
  </xdr:twoCellAnchor>
  <xdr:twoCellAnchor editAs="oneCell">
    <xdr:from>
      <xdr:col>0</xdr:col>
      <xdr:colOff>196850</xdr:colOff>
      <xdr:row>1</xdr:row>
      <xdr:rowOff>63500</xdr:rowOff>
    </xdr:from>
    <xdr:to>
      <xdr:col>0</xdr:col>
      <xdr:colOff>1362010</xdr:colOff>
      <xdr:row>3</xdr:row>
      <xdr:rowOff>35859</xdr:rowOff>
    </xdr:to>
    <xdr:pic>
      <xdr:nvPicPr>
        <xdr:cNvPr id="8" name="Immagine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t="18735" b="32834"/>
        <a:stretch/>
      </xdr:blipFill>
      <xdr:spPr>
        <a:xfrm>
          <a:off x="196850" y="247650"/>
          <a:ext cx="1165160" cy="3406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123825</xdr:colOff>
      <xdr:row>48</xdr:row>
      <xdr:rowOff>114300</xdr:rowOff>
    </xdr:from>
    <xdr:to>
      <xdr:col>5</xdr:col>
      <xdr:colOff>1965325</xdr:colOff>
      <xdr:row>61</xdr:row>
      <xdr:rowOff>161925</xdr:rowOff>
    </xdr:to>
    <xdr:sp macro="" textlink="">
      <xdr:nvSpPr>
        <xdr:cNvPr id="28" name="Area">
          <a:extLst>
            <a:ext uri="{FF2B5EF4-FFF2-40B4-BE49-F238E27FC236}">
              <a16:creationId xmlns:a16="http://schemas.microsoft.com/office/drawing/2014/main" id="{00000000-0008-0000-0700-00001C000000}"/>
            </a:ext>
          </a:extLst>
        </xdr:cNvPr>
        <xdr:cNvSpPr/>
      </xdr:nvSpPr>
      <xdr:spPr>
        <a:xfrm>
          <a:off x="10944225" y="9258300"/>
          <a:ext cx="1841500" cy="2524125"/>
        </a:xfrm>
      </xdr:spPr>
    </xdr:sp>
    <xdr:clientData/>
  </xdr:twoCellAnchor>
  <xdr:twoCellAnchor>
    <xdr:from>
      <xdr:col>42</xdr:col>
      <xdr:colOff>292100</xdr:colOff>
      <xdr:row>84</xdr:row>
      <xdr:rowOff>98425</xdr:rowOff>
    </xdr:from>
    <xdr:to>
      <xdr:col>52</xdr:col>
      <xdr:colOff>501015</xdr:colOff>
      <xdr:row>103</xdr:row>
      <xdr:rowOff>22225</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43</xdr:col>
      <xdr:colOff>276860</xdr:colOff>
      <xdr:row>1</xdr:row>
      <xdr:rowOff>77470</xdr:rowOff>
    </xdr:from>
    <xdr:to>
      <xdr:col>45</xdr:col>
      <xdr:colOff>77470</xdr:colOff>
      <xdr:row>2</xdr:row>
      <xdr:rowOff>734060</xdr:rowOff>
    </xdr:to>
    <xdr:sp macro="" textlink="">
      <xdr:nvSpPr>
        <xdr:cNvPr id="13" name="Text Box 12">
          <a:extLst>
            <a:ext uri="{FF2B5EF4-FFF2-40B4-BE49-F238E27FC236}">
              <a16:creationId xmlns:a16="http://schemas.microsoft.com/office/drawing/2014/main" id="{00000000-0008-0000-0A00-00000D000000}"/>
            </a:ext>
          </a:extLst>
        </xdr:cNvPr>
        <xdr:cNvSpPr txBox="1"/>
      </xdr:nvSpPr>
      <xdr:spPr>
        <a:xfrm>
          <a:off x="17640935" y="0"/>
          <a:ext cx="8086090" cy="636270"/>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lIns="91440" tIns="0" rtlCol="0" anchor="t">
          <a:noAutofit/>
          <a:scene3d>
            <a:camera prst="orthographicFront"/>
            <a:lightRig rig="threePt" dir="t"/>
          </a:scene3d>
        </a:bodyP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en-US" sz="2200" b="1">
            <a:ln>
              <a:noFill/>
            </a:ln>
            <a:solidFill>
              <a:schemeClr val="tx1"/>
            </a:solidFill>
            <a:effectLst>
              <a:outerShdw blurRad="38100" dist="19050" dir="2700000" algn="tl" rotWithShape="0">
                <a:schemeClr val="dk1">
                  <a:alpha val="40000"/>
                </a:schemeClr>
              </a:outerShdw>
            </a:effectLst>
          </a:endParaRPr>
        </a:p>
      </xdr:txBody>
    </xdr:sp>
    <xdr:clientData/>
  </xdr:twoCellAnchor>
  <xdr:twoCellAnchor>
    <xdr:from>
      <xdr:col>6</xdr:col>
      <xdr:colOff>330200</xdr:colOff>
      <xdr:row>91</xdr:row>
      <xdr:rowOff>31750</xdr:rowOff>
    </xdr:from>
    <xdr:to>
      <xdr:col>14</xdr:col>
      <xdr:colOff>25400</xdr:colOff>
      <xdr:row>105</xdr:row>
      <xdr:rowOff>107950</xdr:rowOff>
    </xdr:to>
    <xdr:graphicFrame macro="">
      <xdr:nvGraphicFramePr>
        <xdr:cNvPr id="10" name="Chart 9">
          <a:extLst>
            <a:ext uri="{FF2B5EF4-FFF2-40B4-BE49-F238E27FC236}">
              <a16:creationId xmlns:a16="http://schemas.microsoft.com/office/drawing/2014/main" id="{00000000-0008-0000-0A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584835</xdr:colOff>
      <xdr:row>20</xdr:row>
      <xdr:rowOff>161925</xdr:rowOff>
    </xdr:from>
    <xdr:to>
      <xdr:col>43</xdr:col>
      <xdr:colOff>231775</xdr:colOff>
      <xdr:row>39</xdr:row>
      <xdr:rowOff>66675</xdr:rowOff>
    </xdr:to>
    <xdr:graphicFrame macro="">
      <xdr:nvGraphicFramePr>
        <xdr:cNvPr id="50" name="Chart 49">
          <a:extLst>
            <a:ext uri="{FF2B5EF4-FFF2-40B4-BE49-F238E27FC236}">
              <a16:creationId xmlns:a16="http://schemas.microsoft.com/office/drawing/2014/main" id="{00000000-0008-0000-0A00-00003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103910</xdr:colOff>
      <xdr:row>7</xdr:row>
      <xdr:rowOff>155862</xdr:rowOff>
    </xdr:from>
    <xdr:to>
      <xdr:col>43</xdr:col>
      <xdr:colOff>190500</xdr:colOff>
      <xdr:row>20</xdr:row>
      <xdr:rowOff>17317</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69850</xdr:colOff>
      <xdr:row>1</xdr:row>
      <xdr:rowOff>29210</xdr:rowOff>
    </xdr:from>
    <xdr:to>
      <xdr:col>23</xdr:col>
      <xdr:colOff>203835</xdr:colOff>
      <xdr:row>16</xdr:row>
      <xdr:rowOff>28575</xdr:rowOff>
    </xdr:to>
    <xdr:graphicFrame macro="">
      <xdr:nvGraphicFramePr>
        <xdr:cNvPr id="5" name="Chart 4">
          <a:extLst>
            <a:ext uri="{FF2B5EF4-FFF2-40B4-BE49-F238E27FC236}">
              <a16:creationId xmlns:a16="http://schemas.microsoft.com/office/drawing/2014/main" id="{00000000-0008-0000-0D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53975</xdr:colOff>
      <xdr:row>1</xdr:row>
      <xdr:rowOff>63500</xdr:rowOff>
    </xdr:from>
    <xdr:to>
      <xdr:col>15</xdr:col>
      <xdr:colOff>34290</xdr:colOff>
      <xdr:row>16</xdr:row>
      <xdr:rowOff>59690</xdr:rowOff>
    </xdr:to>
    <xdr:graphicFrame macro="">
      <xdr:nvGraphicFramePr>
        <xdr:cNvPr id="7" name="Chart 6">
          <a:extLst>
            <a:ext uri="{FF2B5EF4-FFF2-40B4-BE49-F238E27FC236}">
              <a16:creationId xmlns:a16="http://schemas.microsoft.com/office/drawing/2014/main" id="{00000000-0008-0000-0D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65405</xdr:colOff>
      <xdr:row>16</xdr:row>
      <xdr:rowOff>99060</xdr:rowOff>
    </xdr:from>
    <xdr:to>
      <xdr:col>15</xdr:col>
      <xdr:colOff>58420</xdr:colOff>
      <xdr:row>30</xdr:row>
      <xdr:rowOff>143510</xdr:rowOff>
    </xdr:to>
    <xdr:graphicFrame macro="">
      <xdr:nvGraphicFramePr>
        <xdr:cNvPr id="9" name="Chart 8">
          <a:extLst>
            <a:ext uri="{FF2B5EF4-FFF2-40B4-BE49-F238E27FC236}">
              <a16:creationId xmlns:a16="http://schemas.microsoft.com/office/drawing/2014/main" id="{00000000-0008-0000-0D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539750</xdr:colOff>
      <xdr:row>1</xdr:row>
      <xdr:rowOff>53975</xdr:rowOff>
    </xdr:from>
    <xdr:to>
      <xdr:col>5</xdr:col>
      <xdr:colOff>555625</xdr:colOff>
      <xdr:row>6</xdr:row>
      <xdr:rowOff>63500</xdr:rowOff>
    </xdr:to>
    <mc:AlternateContent xmlns:mc="http://schemas.openxmlformats.org/markup-compatibility/2006" xmlns:a14="http://schemas.microsoft.com/office/drawing/2010/main">
      <mc:Choice Requires="a14">
        <xdr:graphicFrame macro="">
          <xdr:nvGraphicFramePr>
            <xdr:cNvPr id="11" name="Domain of perforamance">
              <a:extLst>
                <a:ext uri="{FF2B5EF4-FFF2-40B4-BE49-F238E27FC236}">
                  <a16:creationId xmlns:a16="http://schemas.microsoft.com/office/drawing/2014/main" id="{00000000-0008-0000-0D00-00000B000000}"/>
                </a:ext>
              </a:extLst>
            </xdr:cNvPr>
            <xdr:cNvGraphicFramePr/>
          </xdr:nvGraphicFramePr>
          <xdr:xfrm>
            <a:off x="0" y="0"/>
            <a:ext cx="0" cy="0"/>
          </xdr:xfrm>
          <a:graphic>
            <a:graphicData uri="http://schemas.microsoft.com/office/drawing/2010/slicer">
              <sle:slicer xmlns:sle="http://schemas.microsoft.com/office/drawing/2010/slicer" name="Domain of perforamance"/>
            </a:graphicData>
          </a:graphic>
        </xdr:graphicFrame>
      </mc:Choice>
      <mc:Fallback xmlns="" xmlns:r="http://schemas.openxmlformats.org/officeDocument/2006/relationships">
        <xdr:sp macro="" textlink="">
          <xdr:nvSpPr>
            <xdr:cNvPr id="0" name=""/>
            <xdr:cNvSpPr>
              <a:spLocks noTextEdit="1"/>
            </xdr:cNvSpPr>
          </xdr:nvSpPr>
          <xdr:spPr>
            <a:xfrm>
              <a:off x="1758950" y="244475"/>
              <a:ext cx="1844675" cy="962025"/>
            </a:xfrm>
            <a:prstGeom prst="rect">
              <a:avLst/>
            </a:prstGeom>
            <a:solidFill>
              <a:prstClr val="white"/>
            </a:solidFill>
            <a:ln w="1">
              <a:solidFill>
                <a:prstClr val="green"/>
              </a:solidFill>
            </a:ln>
          </xdr:spPr>
          <xdr:txBody>
            <a:bodyPr vertOverflow="clip" horzOverflow="clip"/>
            <a:lstStyle/>
            <a:p>
              <a:r>
                <a:rPr sz="1100"/>
                <a:t>This shape represents a slicer. 
Slicers are not supported in this version. Please update to the latest version of WPS Office.</a:t>
              </a:r>
            </a:p>
          </xdr:txBody>
        </xdr:sp>
      </mc:Fallback>
    </mc:AlternateContent>
    <xdr:clientData/>
  </xdr:twoCellAnchor>
  <xdr:twoCellAnchor>
    <xdr:from>
      <xdr:col>6</xdr:col>
      <xdr:colOff>330200</xdr:colOff>
      <xdr:row>92</xdr:row>
      <xdr:rowOff>165100</xdr:rowOff>
    </xdr:from>
    <xdr:to>
      <xdr:col>14</xdr:col>
      <xdr:colOff>25400</xdr:colOff>
      <xdr:row>107</xdr:row>
      <xdr:rowOff>50800</xdr:rowOff>
    </xdr:to>
    <xdr:graphicFrame macro="">
      <xdr:nvGraphicFramePr>
        <xdr:cNvPr id="15" name="Chart 14">
          <a:extLst>
            <a:ext uri="{FF2B5EF4-FFF2-40B4-BE49-F238E27FC236}">
              <a16:creationId xmlns:a16="http://schemas.microsoft.com/office/drawing/2014/main" id="{00000000-0008-0000-0D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549275</xdr:colOff>
      <xdr:row>6</xdr:row>
      <xdr:rowOff>127635</xdr:rowOff>
    </xdr:from>
    <xdr:to>
      <xdr:col>5</xdr:col>
      <xdr:colOff>549275</xdr:colOff>
      <xdr:row>21</xdr:row>
      <xdr:rowOff>46990</xdr:rowOff>
    </xdr:to>
    <mc:AlternateContent xmlns:mc="http://schemas.openxmlformats.org/markup-compatibility/2006" xmlns:a14="http://schemas.microsoft.com/office/drawing/2010/main">
      <mc:Choice Requires="a14">
        <xdr:graphicFrame macro="">
          <xdr:nvGraphicFramePr>
            <xdr:cNvPr id="20" name="Performance Dimension">
              <a:extLst>
                <a:ext uri="{FF2B5EF4-FFF2-40B4-BE49-F238E27FC236}">
                  <a16:creationId xmlns:a16="http://schemas.microsoft.com/office/drawing/2014/main" id="{00000000-0008-0000-0D00-000014000000}"/>
                </a:ext>
              </a:extLst>
            </xdr:cNvPr>
            <xdr:cNvGraphicFramePr/>
          </xdr:nvGraphicFramePr>
          <xdr:xfrm>
            <a:off x="0" y="0"/>
            <a:ext cx="0" cy="0"/>
          </xdr:xfrm>
          <a:graphic>
            <a:graphicData uri="http://schemas.microsoft.com/office/drawing/2010/slicer">
              <sle:slicer xmlns:sle="http://schemas.microsoft.com/office/drawing/2010/slicer" name="Performance Dimension"/>
            </a:graphicData>
          </a:graphic>
        </xdr:graphicFrame>
      </mc:Choice>
      <mc:Fallback xmlns="" xmlns:r="http://schemas.openxmlformats.org/officeDocument/2006/relationships">
        <xdr:sp macro="" textlink="">
          <xdr:nvSpPr>
            <xdr:cNvPr id="0" name=""/>
            <xdr:cNvSpPr>
              <a:spLocks noTextEdit="1"/>
            </xdr:cNvSpPr>
          </xdr:nvSpPr>
          <xdr:spPr>
            <a:xfrm>
              <a:off x="1768475" y="1270635"/>
              <a:ext cx="1828800" cy="2776855"/>
            </a:xfrm>
            <a:prstGeom prst="rect">
              <a:avLst/>
            </a:prstGeom>
            <a:solidFill>
              <a:prstClr val="white"/>
            </a:solidFill>
            <a:ln w="1">
              <a:solidFill>
                <a:prstClr val="green"/>
              </a:solidFill>
            </a:ln>
          </xdr:spPr>
          <xdr:txBody>
            <a:bodyPr vertOverflow="clip" horzOverflow="clip"/>
            <a:lstStyle/>
            <a:p>
              <a:r>
                <a:rPr sz="1100"/>
                <a:t>This shape represents a slicer. 
Slicers are not supported in this version. Please update to the latest version of WPS Office.</a:t>
              </a:r>
            </a:p>
          </xdr:txBody>
        </xdr:sp>
      </mc:Fallback>
    </mc:AlternateContent>
    <xdr:clientData/>
  </xdr:twoCellAnchor>
  <xdr:twoCellAnchor editAs="oneCell">
    <xdr:from>
      <xdr:col>19</xdr:col>
      <xdr:colOff>130175</xdr:colOff>
      <xdr:row>31</xdr:row>
      <xdr:rowOff>18415</xdr:rowOff>
    </xdr:from>
    <xdr:to>
      <xdr:col>22</xdr:col>
      <xdr:colOff>429895</xdr:colOff>
      <xdr:row>38</xdr:row>
      <xdr:rowOff>56515</xdr:rowOff>
    </xdr:to>
    <xdr:pic>
      <xdr:nvPicPr>
        <xdr:cNvPr id="14" name="Picture 13" descr="Red Yellow Green Meter Images, Stock Photos &amp; Vectors | Shutterstock">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5" r:link="rId6"/>
        <a:srcRect l="66990" t="20333" r="8881" b="28238"/>
        <a:stretch>
          <a:fillRect/>
        </a:stretch>
      </xdr:blipFill>
      <xdr:spPr>
        <a:xfrm>
          <a:off x="11712575" y="5923915"/>
          <a:ext cx="2128520" cy="1371600"/>
        </a:xfrm>
        <a:prstGeom prst="rect">
          <a:avLst/>
        </a:prstGeom>
        <a:noFill/>
        <a:ln w="9525">
          <a:noFill/>
        </a:ln>
      </xdr:spPr>
    </xdr:pic>
    <xdr:clientData/>
  </xdr:twoCellAnchor>
  <xdr:twoCellAnchor editAs="oneCell">
    <xdr:from>
      <xdr:col>18</xdr:col>
      <xdr:colOff>552450</xdr:colOff>
      <xdr:row>18</xdr:row>
      <xdr:rowOff>146050</xdr:rowOff>
    </xdr:from>
    <xdr:to>
      <xdr:col>22</xdr:col>
      <xdr:colOff>334010</xdr:colOff>
      <xdr:row>25</xdr:row>
      <xdr:rowOff>92710</xdr:rowOff>
    </xdr:to>
    <xdr:pic>
      <xdr:nvPicPr>
        <xdr:cNvPr id="16" name="Picture 15" descr="Red Yellow Green Meter Images, Stock Photos &amp; Vectors | Shutterstock">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5" r:link="rId6"/>
        <a:srcRect l="7900" t="22738" r="66938" b="29262"/>
        <a:stretch>
          <a:fillRect/>
        </a:stretch>
      </xdr:blipFill>
      <xdr:spPr>
        <a:xfrm>
          <a:off x="11525250" y="3575050"/>
          <a:ext cx="2219960" cy="1280160"/>
        </a:xfrm>
        <a:prstGeom prst="rect">
          <a:avLst/>
        </a:prstGeom>
        <a:noFill/>
        <a:ln w="9525">
          <a:noFill/>
        </a:ln>
      </xdr:spPr>
    </xdr:pic>
    <xdr:clientData/>
  </xdr:twoCellAnchor>
  <xdr:twoCellAnchor editAs="oneCell">
    <xdr:from>
      <xdr:col>19</xdr:col>
      <xdr:colOff>20320</xdr:colOff>
      <xdr:row>24</xdr:row>
      <xdr:rowOff>184150</xdr:rowOff>
    </xdr:from>
    <xdr:to>
      <xdr:col>22</xdr:col>
      <xdr:colOff>398780</xdr:colOff>
      <xdr:row>31</xdr:row>
      <xdr:rowOff>130810</xdr:rowOff>
    </xdr:to>
    <xdr:pic>
      <xdr:nvPicPr>
        <xdr:cNvPr id="17" name="Picture 16" descr="Red Yellow Green Meter Images, Stock Photos &amp; Vectors | Shutterstock">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5" r:link="rId6"/>
        <a:srcRect l="37478" t="21786" r="37371" b="30214"/>
        <a:stretch>
          <a:fillRect/>
        </a:stretch>
      </xdr:blipFill>
      <xdr:spPr>
        <a:xfrm>
          <a:off x="11602720" y="4756150"/>
          <a:ext cx="2207260" cy="1280160"/>
        </a:xfrm>
        <a:prstGeom prst="rect">
          <a:avLst/>
        </a:prstGeom>
        <a:noFill/>
        <a:ln w="9525">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321310</xdr:colOff>
      <xdr:row>1</xdr:row>
      <xdr:rowOff>146873</xdr:rowOff>
    </xdr:from>
    <xdr:to>
      <xdr:col>27</xdr:col>
      <xdr:colOff>471054</xdr:colOff>
      <xdr:row>46</xdr:row>
      <xdr:rowOff>171450</xdr:rowOff>
    </xdr:to>
    <xdr:grpSp>
      <xdr:nvGrpSpPr>
        <xdr:cNvPr id="24" name="Group 23">
          <a:extLst>
            <a:ext uri="{FF2B5EF4-FFF2-40B4-BE49-F238E27FC236}">
              <a16:creationId xmlns:a16="http://schemas.microsoft.com/office/drawing/2014/main" id="{00000000-0008-0000-0E00-000018000000}"/>
            </a:ext>
          </a:extLst>
        </xdr:cNvPr>
        <xdr:cNvGrpSpPr/>
      </xdr:nvGrpSpPr>
      <xdr:grpSpPr>
        <a:xfrm>
          <a:off x="2185489" y="337373"/>
          <a:ext cx="26778922" cy="9399898"/>
          <a:chOff x="4183" y="1788"/>
          <a:chExt cx="19727" cy="10159"/>
        </a:xfrm>
        <a:solidFill>
          <a:srgbClr val="FFC000"/>
        </a:solidFill>
      </xdr:grpSpPr>
      <xdr:grpSp>
        <xdr:nvGrpSpPr>
          <xdr:cNvPr id="21" name="Group 20">
            <a:extLst>
              <a:ext uri="{FF2B5EF4-FFF2-40B4-BE49-F238E27FC236}">
                <a16:creationId xmlns:a16="http://schemas.microsoft.com/office/drawing/2014/main" id="{00000000-0008-0000-0E00-000015000000}"/>
              </a:ext>
            </a:extLst>
          </xdr:cNvPr>
          <xdr:cNvGrpSpPr/>
        </xdr:nvGrpSpPr>
        <xdr:grpSpPr>
          <a:xfrm>
            <a:off x="8621" y="1788"/>
            <a:ext cx="15289" cy="10159"/>
            <a:chOff x="8596" y="1788"/>
            <a:chExt cx="15289" cy="10159"/>
          </a:xfrm>
          <a:grpFill/>
        </xdr:grpSpPr>
        <xdr:graphicFrame macro="">
          <xdr:nvGraphicFramePr>
            <xdr:cNvPr id="7" name="Chart 6">
              <a:extLst>
                <a:ext uri="{FF2B5EF4-FFF2-40B4-BE49-F238E27FC236}">
                  <a16:creationId xmlns:a16="http://schemas.microsoft.com/office/drawing/2014/main" id="{00000000-0008-0000-0E00-000007000000}"/>
                </a:ext>
              </a:extLst>
            </xdr:cNvPr>
            <xdr:cNvGraphicFramePr/>
          </xdr:nvGraphicFramePr>
          <xdr:xfrm>
            <a:off x="8619" y="1857"/>
            <a:ext cx="2667" cy="216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Chart 10">
              <a:extLst>
                <a:ext uri="{FF2B5EF4-FFF2-40B4-BE49-F238E27FC236}">
                  <a16:creationId xmlns:a16="http://schemas.microsoft.com/office/drawing/2014/main" id="{00000000-0008-0000-0E00-00000B000000}"/>
                </a:ext>
              </a:extLst>
            </xdr:cNvPr>
            <xdr:cNvGraphicFramePr/>
          </xdr:nvGraphicFramePr>
          <xdr:xfrm>
            <a:off x="11344" y="1866"/>
            <a:ext cx="2688" cy="2164"/>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2" name="Chart 11">
              <a:extLst>
                <a:ext uri="{FF2B5EF4-FFF2-40B4-BE49-F238E27FC236}">
                  <a16:creationId xmlns:a16="http://schemas.microsoft.com/office/drawing/2014/main" id="{00000000-0008-0000-0E00-00000C000000}"/>
                </a:ext>
              </a:extLst>
            </xdr:cNvPr>
            <xdr:cNvGraphicFramePr/>
          </xdr:nvGraphicFramePr>
          <xdr:xfrm>
            <a:off x="14212" y="4131"/>
            <a:ext cx="2734" cy="216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3" name="Chart 12">
              <a:extLst>
                <a:ext uri="{FF2B5EF4-FFF2-40B4-BE49-F238E27FC236}">
                  <a16:creationId xmlns:a16="http://schemas.microsoft.com/office/drawing/2014/main" id="{00000000-0008-0000-0E00-00000D000000}"/>
                </a:ext>
              </a:extLst>
            </xdr:cNvPr>
            <xdr:cNvGraphicFramePr/>
          </xdr:nvGraphicFramePr>
          <xdr:xfrm>
            <a:off x="8613" y="4058"/>
            <a:ext cx="2740" cy="2204"/>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14" name="Chart 13">
              <a:extLst>
                <a:ext uri="{FF2B5EF4-FFF2-40B4-BE49-F238E27FC236}">
                  <a16:creationId xmlns:a16="http://schemas.microsoft.com/office/drawing/2014/main" id="{00000000-0008-0000-0E00-00000E000000}"/>
                </a:ext>
              </a:extLst>
            </xdr:cNvPr>
            <xdr:cNvGraphicFramePr/>
          </xdr:nvGraphicFramePr>
          <xdr:xfrm>
            <a:off x="14084" y="1870"/>
            <a:ext cx="2814" cy="2140"/>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5" name="Chart 14">
              <a:extLst>
                <a:ext uri="{FF2B5EF4-FFF2-40B4-BE49-F238E27FC236}">
                  <a16:creationId xmlns:a16="http://schemas.microsoft.com/office/drawing/2014/main" id="{00000000-0008-0000-0E00-00000F000000}"/>
                </a:ext>
              </a:extLst>
            </xdr:cNvPr>
            <xdr:cNvGraphicFramePr/>
          </xdr:nvGraphicFramePr>
          <xdr:xfrm>
            <a:off x="11420" y="4135"/>
            <a:ext cx="2719" cy="2161"/>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0" name="Chart 9">
              <a:extLst>
                <a:ext uri="{FF2B5EF4-FFF2-40B4-BE49-F238E27FC236}">
                  <a16:creationId xmlns:a16="http://schemas.microsoft.com/office/drawing/2014/main" id="{00000000-0008-0000-0E00-00000A000000}"/>
                </a:ext>
              </a:extLst>
            </xdr:cNvPr>
            <xdr:cNvGraphicFramePr/>
          </xdr:nvGraphicFramePr>
          <xdr:xfrm>
            <a:off x="8596" y="6403"/>
            <a:ext cx="6304" cy="5544"/>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7" name="Chart 16">
              <a:extLst>
                <a:ext uri="{FF2B5EF4-FFF2-40B4-BE49-F238E27FC236}">
                  <a16:creationId xmlns:a16="http://schemas.microsoft.com/office/drawing/2014/main" id="{00000000-0008-0000-0E00-000011000000}"/>
                </a:ext>
              </a:extLst>
            </xdr:cNvPr>
            <xdr:cNvGraphicFramePr/>
          </xdr:nvGraphicFramePr>
          <xdr:xfrm>
            <a:off x="16516" y="1788"/>
            <a:ext cx="7369" cy="5544"/>
          </xdr:xfrm>
          <a:graphic>
            <a:graphicData uri="http://schemas.openxmlformats.org/drawingml/2006/chart">
              <c:chart xmlns:c="http://schemas.openxmlformats.org/drawingml/2006/chart" xmlns:r="http://schemas.openxmlformats.org/officeDocument/2006/relationships" r:id="rId8"/>
            </a:graphicData>
          </a:graphic>
        </xdr:graphicFrame>
        <xdr:graphicFrame macro="">
          <xdr:nvGraphicFramePr>
            <xdr:cNvPr id="20" name="Chart 19">
              <a:extLst>
                <a:ext uri="{FF2B5EF4-FFF2-40B4-BE49-F238E27FC236}">
                  <a16:creationId xmlns:a16="http://schemas.microsoft.com/office/drawing/2014/main" id="{00000000-0008-0000-0E00-000014000000}"/>
                </a:ext>
              </a:extLst>
            </xdr:cNvPr>
            <xdr:cNvGraphicFramePr/>
          </xdr:nvGraphicFramePr>
          <xdr:xfrm>
            <a:off x="17045" y="1935"/>
            <a:ext cx="5345" cy="4320"/>
          </xdr:xfrm>
          <a:graphic>
            <a:graphicData uri="http://schemas.openxmlformats.org/drawingml/2006/chart">
              <c:chart xmlns:c="http://schemas.openxmlformats.org/drawingml/2006/chart" xmlns:r="http://schemas.openxmlformats.org/officeDocument/2006/relationships" r:id="rId9"/>
            </a:graphicData>
          </a:graphic>
        </xdr:graphicFrame>
      </xdr:grpSp>
      <xdr:grpSp>
        <xdr:nvGrpSpPr>
          <xdr:cNvPr id="23" name="Group 22">
            <a:extLst>
              <a:ext uri="{FF2B5EF4-FFF2-40B4-BE49-F238E27FC236}">
                <a16:creationId xmlns:a16="http://schemas.microsoft.com/office/drawing/2014/main" id="{00000000-0008-0000-0E00-000017000000}"/>
              </a:ext>
            </a:extLst>
          </xdr:cNvPr>
          <xdr:cNvGrpSpPr/>
        </xdr:nvGrpSpPr>
        <xdr:grpSpPr>
          <a:xfrm>
            <a:off x="4183" y="1858"/>
            <a:ext cx="4280" cy="5620"/>
            <a:chOff x="4183" y="1858"/>
            <a:chExt cx="4280" cy="5620"/>
          </a:xfrm>
          <a:grpFill/>
        </xdr:grpSpPr>
        <mc:AlternateContent xmlns:mc="http://schemas.openxmlformats.org/markup-compatibility/2006" xmlns:a14="http://schemas.microsoft.com/office/drawing/2010/main">
          <mc:Choice Requires="a14">
            <xdr:graphicFrame macro="">
              <xdr:nvGraphicFramePr>
                <xdr:cNvPr id="16" name="Area">
                  <a:extLst>
                    <a:ext uri="{FF2B5EF4-FFF2-40B4-BE49-F238E27FC236}">
                      <a16:creationId xmlns:a16="http://schemas.microsoft.com/office/drawing/2014/main" id="{00000000-0008-0000-0E00-000010000000}"/>
                    </a:ext>
                  </a:extLst>
                </xdr:cNvPr>
                <xdr:cNvGraphicFramePr/>
              </xdr:nvGraphicFramePr>
              <xdr:xfrm>
                <a:off x="4183" y="2930"/>
                <a:ext cx="4276" cy="2338"/>
              </xdr:xfrm>
              <a:graphic>
                <a:graphicData uri="http://schemas.microsoft.com/office/drawing/2010/slicer">
                  <sle:slicer xmlns:sle="http://schemas.microsoft.com/office/drawing/2010/slicer" name="Area"/>
                </a:graphicData>
              </a:graphic>
            </xdr:graphicFrame>
          </mc:Choice>
          <mc:Fallback xmlns="">
            <xdr:sp macro="" textlink="">
              <xdr:nvSpPr>
                <xdr:cNvPr id="0" name=""/>
                <xdr:cNvSpPr>
                  <a:spLocks noTextEdit="1"/>
                </xdr:cNvSpPr>
              </xdr:nvSpPr>
              <xdr:spPr>
                <a:xfrm>
                  <a:off x="2237196" y="1363818"/>
                  <a:ext cx="5945550" cy="2112569"/>
                </a:xfrm>
                <a:prstGeom prst="rect">
                  <a:avLst/>
                </a:prstGeom>
                <a:solidFill>
                  <a:prstClr val="white"/>
                </a:solidFill>
                <a:ln w="1">
                  <a:solidFill>
                    <a:prstClr val="green"/>
                  </a:solidFill>
                </a:ln>
              </xdr:spPr>
              <xdr:txBody>
                <a:bodyPr vertOverflow="clip" horzOverflow="clip"/>
                <a:lstStyle/>
                <a:p>
                  <a:r>
                    <a:rPr lang="it-IT" sz="1100"/>
                    <a:t>Questa forma rappresenta un filtro dei dati. I filtri dei dati sono supportati in Excel 2010 o versione successiva.
Se la forma è stata modificata in una versione precedente di Excel o se la cartella di lavoro è stata salvata in Excel 2003 o versioni precedenti, non è possibile usare il filtro dei dati.</a:t>
                  </a:r>
                </a:p>
              </xdr:txBody>
            </xdr:sp>
          </mc:Fallback>
        </mc:AlternateContent>
        <mc:AlternateContent xmlns:mc="http://schemas.openxmlformats.org/markup-compatibility/2006" xmlns:a14="http://schemas.microsoft.com/office/drawing/2010/main">
          <mc:Choice Requires="a14">
            <xdr:graphicFrame macro="">
              <xdr:nvGraphicFramePr>
                <xdr:cNvPr id="19" name="Domain ">
                  <a:extLst>
                    <a:ext uri="{FF2B5EF4-FFF2-40B4-BE49-F238E27FC236}">
                      <a16:creationId xmlns:a16="http://schemas.microsoft.com/office/drawing/2014/main" id="{00000000-0008-0000-0E00-000013000000}"/>
                    </a:ext>
                  </a:extLst>
                </xdr:cNvPr>
                <xdr:cNvGraphicFramePr/>
              </xdr:nvGraphicFramePr>
              <xdr:xfrm>
                <a:off x="4191" y="1858"/>
                <a:ext cx="4254" cy="1066"/>
              </xdr:xfrm>
              <a:graphic>
                <a:graphicData uri="http://schemas.microsoft.com/office/drawing/2010/slicer">
                  <sle:slicer xmlns:sle="http://schemas.microsoft.com/office/drawing/2010/slicer" name="Domain "/>
                </a:graphicData>
              </a:graphic>
            </xdr:graphicFrame>
          </mc:Choice>
          <mc:Fallback xmlns="">
            <xdr:sp macro="" textlink="">
              <xdr:nvSpPr>
                <xdr:cNvPr id="0" name=""/>
                <xdr:cNvSpPr>
                  <a:spLocks noTextEdit="1"/>
                </xdr:cNvSpPr>
              </xdr:nvSpPr>
              <xdr:spPr>
                <a:xfrm>
                  <a:off x="2248320" y="395181"/>
                  <a:ext cx="5914960" cy="963216"/>
                </a:xfrm>
                <a:prstGeom prst="rect">
                  <a:avLst/>
                </a:prstGeom>
                <a:solidFill>
                  <a:prstClr val="white"/>
                </a:solidFill>
                <a:ln w="1">
                  <a:solidFill>
                    <a:prstClr val="green"/>
                  </a:solidFill>
                </a:ln>
              </xdr:spPr>
              <xdr:txBody>
                <a:bodyPr vertOverflow="clip" horzOverflow="clip"/>
                <a:lstStyle/>
                <a:p>
                  <a:r>
                    <a:rPr lang="it-IT" sz="1100"/>
                    <a:t>Questa forma rappresenta un filtro dei dati. I filtri dei dati sono supportati in Excel 2010 o versione successiva.
Se la forma è stata modificata in una versione precedente di Excel o se la cartella di lavoro è stata salvata in Excel 2003 o versioni precedenti, non è possibile usare il filtro dei dati.</a:t>
                  </a:r>
                </a:p>
              </xdr:txBody>
            </xdr:sp>
          </mc:Fallback>
        </mc:AlternateContent>
        <mc:AlternateContent xmlns:mc="http://schemas.openxmlformats.org/markup-compatibility/2006" xmlns:a14="http://schemas.microsoft.com/office/drawing/2010/main">
          <mc:Choice Requires="a14">
            <xdr:graphicFrame macro="">
              <xdr:nvGraphicFramePr>
                <xdr:cNvPr id="22" name="Performance 11">
                  <a:extLst>
                    <a:ext uri="{FF2B5EF4-FFF2-40B4-BE49-F238E27FC236}">
                      <a16:creationId xmlns:a16="http://schemas.microsoft.com/office/drawing/2014/main" id="{00000000-0008-0000-0E00-000016000000}"/>
                    </a:ext>
                  </a:extLst>
                </xdr:cNvPr>
                <xdr:cNvGraphicFramePr/>
              </xdr:nvGraphicFramePr>
              <xdr:xfrm>
                <a:off x="4208" y="5145"/>
                <a:ext cx="4255" cy="2333"/>
              </xdr:xfrm>
              <a:graphic>
                <a:graphicData uri="http://schemas.microsoft.com/office/drawing/2010/slicer">
                  <sle:slicer xmlns:sle="http://schemas.microsoft.com/office/drawing/2010/slicer" name="Performance 11"/>
                </a:graphicData>
              </a:graphic>
            </xdr:graphicFrame>
          </mc:Choice>
          <mc:Fallback xmlns="">
            <xdr:sp macro="" textlink="">
              <xdr:nvSpPr>
                <xdr:cNvPr id="0" name=""/>
                <xdr:cNvSpPr>
                  <a:spLocks noTextEdit="1"/>
                </xdr:cNvSpPr>
              </xdr:nvSpPr>
              <xdr:spPr>
                <a:xfrm>
                  <a:off x="2271957" y="3365246"/>
                  <a:ext cx="5916351" cy="2108051"/>
                </a:xfrm>
                <a:prstGeom prst="rect">
                  <a:avLst/>
                </a:prstGeom>
                <a:solidFill>
                  <a:prstClr val="white"/>
                </a:solidFill>
                <a:ln w="1">
                  <a:solidFill>
                    <a:prstClr val="green"/>
                  </a:solidFill>
                </a:ln>
              </xdr:spPr>
              <xdr:txBody>
                <a:bodyPr vertOverflow="clip" horzOverflow="clip"/>
                <a:lstStyle/>
                <a:p>
                  <a:r>
                    <a:rPr lang="it-IT" sz="1100"/>
                    <a:t>Questa forma rappresenta un filtro dei dati. I filtri dei dati sono supportati in Excel 2010 o versione successiva.
Se la forma è stata modificata in una versione precedente di Excel o se la cartella di lavoro è stata salvata in Excel 2003 o versioni precedenti, non è possibile usare il filtro dei dati.</a:t>
                  </a:r>
                </a:p>
              </xdr:txBody>
            </xdr:sp>
          </mc:Fallback>
        </mc:AlternateContent>
      </xdr:grpSp>
    </xdr:grpSp>
    <xdr:clientData/>
  </xdr:twoCellAnchor>
  <xdr:twoCellAnchor editAs="oneCell">
    <xdr:from>
      <xdr:col>0</xdr:col>
      <xdr:colOff>317500</xdr:colOff>
      <xdr:row>1</xdr:row>
      <xdr:rowOff>76200</xdr:rowOff>
    </xdr:from>
    <xdr:to>
      <xdr:col>0</xdr:col>
      <xdr:colOff>1482660</xdr:colOff>
      <xdr:row>3</xdr:row>
      <xdr:rowOff>61259</xdr:rowOff>
    </xdr:to>
    <xdr:pic>
      <xdr:nvPicPr>
        <xdr:cNvPr id="18" name="Immagine 17">
          <a:extLst>
            <a:ext uri="{FF2B5EF4-FFF2-40B4-BE49-F238E27FC236}">
              <a16:creationId xmlns:a16="http://schemas.microsoft.com/office/drawing/2014/main" id="{00000000-0008-0000-0E00-000012000000}"/>
            </a:ext>
          </a:extLst>
        </xdr:cNvPr>
        <xdr:cNvPicPr>
          <a:picLocks noChangeAspect="1"/>
        </xdr:cNvPicPr>
      </xdr:nvPicPr>
      <xdr:blipFill rotWithShape="1">
        <a:blip xmlns:r="http://schemas.openxmlformats.org/officeDocument/2006/relationships" r:embed="rId10"/>
        <a:srcRect t="18735" b="32834"/>
        <a:stretch/>
      </xdr:blipFill>
      <xdr:spPr>
        <a:xfrm>
          <a:off x="317500" y="254000"/>
          <a:ext cx="1165160" cy="340659"/>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123825</xdr:colOff>
          <xdr:row>46</xdr:row>
          <xdr:rowOff>38100</xdr:rowOff>
        </xdr:from>
        <xdr:to>
          <xdr:col>3</xdr:col>
          <xdr:colOff>457200</xdr:colOff>
          <xdr:row>48</xdr:row>
          <xdr:rowOff>152400</xdr:rowOff>
        </xdr:to>
        <xdr:sp macro="" textlink="">
          <xdr:nvSpPr>
            <xdr:cNvPr id="7169" name="Spinner 1" hidden="1">
              <a:extLst>
                <a:ext uri="{63B3BB69-23CF-44E3-9099-C40C66FF867C}">
                  <a14:compatExt spid="_x0000_s7169"/>
                </a:ext>
                <a:ext uri="{FF2B5EF4-FFF2-40B4-BE49-F238E27FC236}">
                  <a16:creationId xmlns:a16="http://schemas.microsoft.com/office/drawing/2014/main" id="{00000000-0008-0000-0E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46</xdr:row>
          <xdr:rowOff>38100</xdr:rowOff>
        </xdr:from>
        <xdr:to>
          <xdr:col>6</xdr:col>
          <xdr:colOff>447675</xdr:colOff>
          <xdr:row>48</xdr:row>
          <xdr:rowOff>142875</xdr:rowOff>
        </xdr:to>
        <xdr:sp macro="" textlink="">
          <xdr:nvSpPr>
            <xdr:cNvPr id="7170" name="Spinner 2" hidden="1">
              <a:extLst>
                <a:ext uri="{63B3BB69-23CF-44E3-9099-C40C66FF867C}">
                  <a14:compatExt spid="_x0000_s7170"/>
                </a:ext>
                <a:ext uri="{FF2B5EF4-FFF2-40B4-BE49-F238E27FC236}">
                  <a16:creationId xmlns:a16="http://schemas.microsoft.com/office/drawing/2014/main" id="{00000000-0008-0000-0E00-000002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46</xdr:row>
          <xdr:rowOff>19050</xdr:rowOff>
        </xdr:from>
        <xdr:to>
          <xdr:col>9</xdr:col>
          <xdr:colOff>438150</xdr:colOff>
          <xdr:row>48</xdr:row>
          <xdr:rowOff>133350</xdr:rowOff>
        </xdr:to>
        <xdr:sp macro="" textlink="">
          <xdr:nvSpPr>
            <xdr:cNvPr id="7171" name="Spinner 3" hidden="1">
              <a:extLst>
                <a:ext uri="{63B3BB69-23CF-44E3-9099-C40C66FF867C}">
                  <a14:compatExt spid="_x0000_s7171"/>
                </a:ext>
                <a:ext uri="{FF2B5EF4-FFF2-40B4-BE49-F238E27FC236}">
                  <a16:creationId xmlns:a16="http://schemas.microsoft.com/office/drawing/2014/main" id="{00000000-0008-0000-0E00-000003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114300</xdr:colOff>
          <xdr:row>46</xdr:row>
          <xdr:rowOff>28575</xdr:rowOff>
        </xdr:from>
        <xdr:to>
          <xdr:col>12</xdr:col>
          <xdr:colOff>447675</xdr:colOff>
          <xdr:row>48</xdr:row>
          <xdr:rowOff>133350</xdr:rowOff>
        </xdr:to>
        <xdr:sp macro="" textlink="">
          <xdr:nvSpPr>
            <xdr:cNvPr id="7172" name="Spinner 4" hidden="1">
              <a:extLst>
                <a:ext uri="{63B3BB69-23CF-44E3-9099-C40C66FF867C}">
                  <a14:compatExt spid="_x0000_s7172"/>
                </a:ext>
                <a:ext uri="{FF2B5EF4-FFF2-40B4-BE49-F238E27FC236}">
                  <a16:creationId xmlns:a16="http://schemas.microsoft.com/office/drawing/2014/main" id="{00000000-0008-0000-0E00-000004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152400</xdr:colOff>
          <xdr:row>46</xdr:row>
          <xdr:rowOff>28575</xdr:rowOff>
        </xdr:from>
        <xdr:to>
          <xdr:col>15</xdr:col>
          <xdr:colOff>485775</xdr:colOff>
          <xdr:row>48</xdr:row>
          <xdr:rowOff>133350</xdr:rowOff>
        </xdr:to>
        <xdr:sp macro="" textlink="">
          <xdr:nvSpPr>
            <xdr:cNvPr id="7173" name="Spinner 5" hidden="1">
              <a:extLst>
                <a:ext uri="{63B3BB69-23CF-44E3-9099-C40C66FF867C}">
                  <a14:compatExt spid="_x0000_s7173"/>
                </a:ext>
                <a:ext uri="{FF2B5EF4-FFF2-40B4-BE49-F238E27FC236}">
                  <a16:creationId xmlns:a16="http://schemas.microsoft.com/office/drawing/2014/main" id="{00000000-0008-0000-0E00-000005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46</xdr:row>
          <xdr:rowOff>38100</xdr:rowOff>
        </xdr:from>
        <xdr:to>
          <xdr:col>18</xdr:col>
          <xdr:colOff>504825</xdr:colOff>
          <xdr:row>48</xdr:row>
          <xdr:rowOff>142875</xdr:rowOff>
        </xdr:to>
        <xdr:sp macro="" textlink="">
          <xdr:nvSpPr>
            <xdr:cNvPr id="7174" name="Spinner 6" hidden="1">
              <a:extLst>
                <a:ext uri="{63B3BB69-23CF-44E3-9099-C40C66FF867C}">
                  <a14:compatExt spid="_x0000_s7174"/>
                </a:ext>
                <a:ext uri="{FF2B5EF4-FFF2-40B4-BE49-F238E27FC236}">
                  <a16:creationId xmlns:a16="http://schemas.microsoft.com/office/drawing/2014/main" id="{00000000-0008-0000-0E00-000006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19</xdr:col>
      <xdr:colOff>361950</xdr:colOff>
      <xdr:row>43</xdr:row>
      <xdr:rowOff>152400</xdr:rowOff>
    </xdr:from>
    <xdr:to>
      <xdr:col>39</xdr:col>
      <xdr:colOff>133350</xdr:colOff>
      <xdr:row>82</xdr:row>
      <xdr:rowOff>19050</xdr:rowOff>
    </xdr:to>
    <xdr:graphicFrame macro="">
      <xdr:nvGraphicFramePr>
        <xdr:cNvPr id="3" name="Grafico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76199</xdr:colOff>
      <xdr:row>4</xdr:row>
      <xdr:rowOff>152400</xdr:rowOff>
    </xdr:from>
    <xdr:to>
      <xdr:col>10</xdr:col>
      <xdr:colOff>523874</xdr:colOff>
      <xdr:row>16</xdr:row>
      <xdr:rowOff>123825</xdr:rowOff>
    </xdr:to>
    <xdr:grpSp>
      <xdr:nvGrpSpPr>
        <xdr:cNvPr id="25" name="Group 24">
          <a:extLst>
            <a:ext uri="{FF2B5EF4-FFF2-40B4-BE49-F238E27FC236}">
              <a16:creationId xmlns:a16="http://schemas.microsoft.com/office/drawing/2014/main" id="{00000000-0008-0000-0F00-000019000000}"/>
            </a:ext>
          </a:extLst>
        </xdr:cNvPr>
        <xdr:cNvGrpSpPr/>
      </xdr:nvGrpSpPr>
      <xdr:grpSpPr>
        <a:xfrm>
          <a:off x="1909762" y="914400"/>
          <a:ext cx="4725987" cy="2257425"/>
          <a:chOff x="1695" y="195"/>
          <a:chExt cx="4800" cy="3555"/>
        </a:xfrm>
      </xdr:grpSpPr>
      <xdr:sp macro="" textlink="">
        <xdr:nvSpPr>
          <xdr:cNvPr id="6" name="Text Box 5">
            <a:extLst>
              <a:ext uri="{FF2B5EF4-FFF2-40B4-BE49-F238E27FC236}">
                <a16:creationId xmlns:a16="http://schemas.microsoft.com/office/drawing/2014/main" id="{00000000-0008-0000-0F00-000006000000}"/>
              </a:ext>
            </a:extLst>
          </xdr:cNvPr>
          <xdr:cNvSpPr txBox="1"/>
        </xdr:nvSpPr>
        <xdr:spPr>
          <a:xfrm>
            <a:off x="1845" y="195"/>
            <a:ext cx="2326" cy="466"/>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800" b="1" u="sng"/>
              <a:t>Instruction for Use</a:t>
            </a:r>
            <a:endParaRPr lang="en-US" sz="1800" b="1"/>
          </a:p>
          <a:p>
            <a:pPr algn="ctr"/>
            <a:endParaRPr lang="en-US" sz="1800" b="1"/>
          </a:p>
        </xdr:txBody>
      </xdr:sp>
      <xdr:sp macro="" textlink="">
        <xdr:nvSpPr>
          <xdr:cNvPr id="7" name="Text Box 6">
            <a:extLst>
              <a:ext uri="{FF2B5EF4-FFF2-40B4-BE49-F238E27FC236}">
                <a16:creationId xmlns:a16="http://schemas.microsoft.com/office/drawing/2014/main" id="{00000000-0008-0000-0F00-000007000000}"/>
              </a:ext>
            </a:extLst>
          </xdr:cNvPr>
          <xdr:cNvSpPr txBox="1"/>
        </xdr:nvSpPr>
        <xdr:spPr>
          <a:xfrm>
            <a:off x="1695" y="900"/>
            <a:ext cx="4800" cy="2850"/>
          </a:xfrm>
          <a:prstGeom prst="rect">
            <a:avLst/>
          </a:prstGeom>
          <a:noFill/>
          <a:ln w="9525" cmpd="sng">
            <a:noFill/>
          </a:ln>
          <a:extLst>
            <a:ext uri="{909E8E84-426E-40DD-AFC4-6F175D3DCCD1}">
              <a14:hiddenFill xmlns:a14="http://schemas.microsoft.com/office/drawing/2010/main">
                <a:solidFill>
                  <a:schemeClr val="lt1"/>
                </a:solidFill>
              </a14:hiddenFill>
            </a:ext>
          </a:ex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a:t>On this section, you can choose to display the different sections in the Domain of performance</a:t>
            </a:r>
          </a:p>
          <a:p>
            <a:pPr algn="l"/>
            <a:endParaRPr lang="en-US" sz="1100" b="1"/>
          </a:p>
          <a:p>
            <a:pPr algn="l"/>
            <a:r>
              <a:rPr lang="en-US" sz="1100" b="1"/>
              <a:t>Core section</a:t>
            </a:r>
            <a:r>
              <a:rPr lang="en-US" sz="1100"/>
              <a:t>- Inlcudes Clinical efffectivess, Efficiency, Patient-centerdness, Safety, Staff orientation and Timliness</a:t>
            </a:r>
          </a:p>
          <a:p>
            <a:pPr algn="l"/>
            <a:endParaRPr lang="en-US" sz="1100" b="1"/>
          </a:p>
          <a:p>
            <a:pPr algn="l"/>
            <a:endParaRPr lang="en-US" sz="1100" b="1"/>
          </a:p>
          <a:p>
            <a:pPr algn="l"/>
            <a:r>
              <a:rPr lang="en-US" sz="1100" b="1"/>
              <a:t>Specific Section</a:t>
            </a:r>
            <a:r>
              <a:rPr lang="en-US" sz="1100"/>
              <a:t> - Includes Breast disease, Cardiology, Emergency, Gastrointestinal, Genitourinary Disease, Hepatobiliary and Pancreastic Disease and Lung disease</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15</xdr:col>
      <xdr:colOff>1076960</xdr:colOff>
      <xdr:row>1</xdr:row>
      <xdr:rowOff>189230</xdr:rowOff>
    </xdr:from>
    <xdr:to>
      <xdr:col>17</xdr:col>
      <xdr:colOff>295910</xdr:colOff>
      <xdr:row>11</xdr:row>
      <xdr:rowOff>104140</xdr:rowOff>
    </xdr:to>
    <mc:AlternateContent xmlns:mc="http://schemas.openxmlformats.org/markup-compatibility/2006" xmlns:sle15="http://schemas.microsoft.com/office/drawing/2012/slicer">
      <mc:Choice Requires="sle15">
        <xdr:graphicFrame macro="">
          <xdr:nvGraphicFramePr>
            <xdr:cNvPr id="2" name="PER-DIM">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microsoft.com/office/drawing/2010/slicer">
              <sle:slicer xmlns:sle="http://schemas.microsoft.com/office/drawing/2010/slicer" name="PER-DIM 6"/>
            </a:graphicData>
          </a:graphic>
        </xdr:graphicFrame>
      </mc:Choice>
      <mc:Fallback xmlns="" xmlns:r="http://schemas.openxmlformats.org/officeDocument/2006/relationships">
        <xdr:sp macro="" textlink="">
          <xdr:nvSpPr>
            <xdr:cNvPr id="0" name=""/>
            <xdr:cNvSpPr>
              <a:spLocks noTextEdit="1"/>
            </xdr:cNvSpPr>
          </xdr:nvSpPr>
          <xdr:spPr>
            <a:xfrm>
              <a:off x="11049635" y="379730"/>
              <a:ext cx="1828800" cy="1915160"/>
            </a:xfrm>
            <a:prstGeom prst="rect">
              <a:avLst/>
            </a:prstGeom>
            <a:solidFill>
              <a:prstClr val="white"/>
            </a:solidFill>
            <a:ln w="1">
              <a:solidFill>
                <a:prstClr val="green"/>
              </a:solidFill>
            </a:ln>
          </xdr:spPr>
          <xdr:txBody>
            <a:bodyPr vertOverflow="clip" horzOverflow="clip"/>
            <a:lstStyle/>
            <a:p>
              <a:r>
                <a:rPr sz="1100"/>
                <a:t>This shape represents a slicer. 
Slicers are not supported in this version. Please update to the latest version of WPS Office.</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Signeb.Daugbjerg/AppData/Local/Packages/microsoft.windowscommunicationsapps_8wekyb3d8bbwe/LocalState/Files/S0/112/FIRST%20DRAFT%20FINAL%20TOOLKITv3%5b3278%5d.xlsx%5d.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Users/Signeb.Daugbjerg/AppData/Local/Packages/microsoft.windowscommunicationsapps_8wekyb3d8bbwe/LocalState/Files/S0/112/FIRST%20DRAFT%20FINAL%20TOOLKITv3%5b3278%5d.xlsx%5d.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Users/Signeb.Daugbjerg/AppData/Local/Packages/microsoft.windowscommunicationsapps_8wekyb3d8bbwe/LocalState/Files/S0/112/FIRST%20DRAFT%20FINAL%20TOOLKITv3%5b3278%5d.xlsx%5d.xlsx" TargetMode="External"/><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openxmlformats.org/officeDocument/2006/relationships/externalLinkPath" Target="/Users/Signeb.Daugbjerg/AppData/Local/Packages/microsoft.windowscommunicationsapps_8wekyb3d8bbwe/LocalState/Files/S0/112/FIRST%20DRAFT%20FINAL%20TOOLKITv3%5b3278%5d.xlsx%5d.xls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2" Type="http://schemas.openxmlformats.org/officeDocument/2006/relationships/externalLinkPath" Target="/Users/Signeb.Daugbjerg/AppData/Local/Packages/microsoft.windowscommunicationsapps_8wekyb3d8bbwe/LocalState/Files/S0/112/FIRST%20DRAFT%20FINAL%20TOOLKITv3%5b3278%5d.xlsx%5d.xlsx" TargetMode="External"/><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2" Type="http://schemas.openxmlformats.org/officeDocument/2006/relationships/externalLinkPath" Target="/Users/Signeb.Daugbjerg/AppData/Local/Packages/microsoft.windowscommunicationsapps_8wekyb3d8bbwe/LocalState/Files/S0/112/FIRST%20DRAFT%20FINAL%20TOOLKITv3%5b3278%5d.xlsx%5d.xlsx" TargetMode="External"/><Relationship Id="rId1" Type="http://schemas.openxmlformats.org/officeDocument/2006/relationships/pivotCacheRecords" Target="pivotCacheRecords7.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LL" refreshedDate="44318.963032407402" createdVersion="5" refreshedVersion="5" minRefreshableVersion="3" recordCount="0" xr:uid="{00000000-000A-0000-FFFF-FFFF00000000}">
  <cacheSource type="worksheet">
    <worksheetSource ref="A1" sheet=".xlsx].xlsx]Toolkit manual" r:id="rId2"/>
  </cacheSource>
  <cacheFields count="6">
    <cacheField name="Domain of perforamance" numFmtId="0">
      <sharedItems count="3">
        <s v="Core Section"/>
        <s v="Specific Section "/>
        <s v="Core Section " u="1"/>
      </sharedItems>
    </cacheField>
    <cacheField name="Area" numFmtId="0">
      <sharedItems count="8">
        <s v="General"/>
        <s v="Emergency"/>
        <s v="Cardiology"/>
        <s v="GastroIntestinal"/>
        <s v="Hepato-biliary and Pancreatic Diseases"/>
        <s v="Genitourinary Diseases"/>
        <s v="Lung Disease"/>
        <s v="Breast Disease"/>
      </sharedItems>
    </cacheField>
    <cacheField name="Performance Dimension" numFmtId="0">
      <sharedItems count="9">
        <s v="Efficiency"/>
        <s v="Clinical Effectiveness"/>
        <s v="Safety"/>
        <s v="Patient-centerdness"/>
        <s v="Staff orientation"/>
        <s v="Timeliness"/>
        <s v="Process"/>
        <s v="Outcome"/>
        <s v="Volume"/>
      </sharedItems>
    </cacheField>
    <cacheField name="Indicator" numFmtId="0">
      <sharedItems count="105">
        <s v="Average length of stay in hospital  "/>
        <s v="Hospital bed coverage"/>
        <s v="Admission/discharge rate"/>
        <s v="Intensity of surgical theatre use"/>
        <s v="Surgery postponed or cancelled"/>
        <s v="Cost of a Standard Hospital Stay"/>
        <s v="Hospital Deaths (HSMR)"/>
        <s v="Hospital Deaths Following Major Surgery"/>
        <s v="All Patients Readmitted to Hospital"/>
        <s v="Hospital risk-adjusted Mortality rate (in hospital and up to 30 days after discharge)"/>
        <s v="In-Hospital Hip Fracture"/>
        <s v="In-Hospital Sepsis"/>
        <s v="Nursing-Sensitive Adverse Events for Medical Patients"/>
        <s v="Nursing-Sensitive Adverse Events for Surgical Patients"/>
        <s v="Proportion of reported incidents that are harmful"/>
        <s v="Hospital-acquired infections (VAP, urinary catheter associated UTI, central line associated blood stream, surgical site, infections in neonates)"/>
        <s v="Medical errors per sector (post- surgery, improper treatment, iatrogenic)"/>
        <s v="Staff injury"/>
        <s v="Staff needle puncture incidents"/>
        <s v="Average score on overall perception/satisfaction items in patient surveys"/>
        <s v="Average score on interpersonal aspect items in patient surveys"/>
        <s v="Average score on information and empowerment items in patient surveys"/>
        <s v="Average score on perceived continuity of care items in patient surveys"/>
        <s v="Absenteeism: short- term absenteeism"/>
        <s v="Absenteeism: long- term absenteeism"/>
        <s v="Staff burnout"/>
        <s v="Staff working overtime"/>
        <s v="Satisfaction from working environment"/>
        <s v="Clearly defined responsibilities in staff"/>
        <s v="Continuous education for health professionals"/>
        <s v="Time needed for initial clinical examination at the ER after arrival"/>
        <s v="Time needed for admission after arrival at the ER"/>
        <s v="Time needed for elective surgical treatment"/>
        <s v="Waiting times for emergency hospital care: proportion seen on time (Resuscitation - within 2 minutes)"/>
        <s v="Waiting times for emergency hospital care: proportion seen on time (Emergency - within 10 minutes)"/>
        <s v="Waiting times for emergency hospital care: proportion seen on time (Urgent - within 30 minutes)"/>
        <s v="Average time to head scan for patients with serious head injury"/>
        <s v="Average time to operation for complex leg fracture with skin damage"/>
        <s v="Percentage of patients at risk of severe haemorrhage who receive drugs to reduce bleeding"/>
        <s v="Percentage of significantly injured patients that have a rehabilitation prescription documented"/>
        <s v="Major trauma: 30 day survival"/>
        <s v="Myocardial Infarction: volume of admissions"/>
        <s v="STEMI: volume of admissions"/>
        <s v="NSTEMI: volume of admissions"/>
        <s v="Volume of admissions with at least one PCI"/>
        <s v="Coronary artery bypass graft (CABG): volume of admissions"/>
        <s v="Valvuloplasty or heart valve replacement: volume of admissions"/>
        <s v="Myocardial Infarction: proportion of treated with PCI within 48 hours"/>
        <s v="STEMI: proportion of treated with PCI within 48 hours from first hospital admission"/>
        <s v="NSTEMI: proportion of treated with PCI within 72 hours from first hospital admission"/>
        <s v="Myocardial Infarction: 30-day All-Cause Readmission"/>
        <s v="Myocardial Infarction with PCI: 30-Day All-Cause Readmission"/>
        <s v="Myocardial Infarction: 30-day mortality"/>
        <s v="Myocardial Infarction without PCI: 30-day mortality"/>
        <s v="Myocardial Infarction with PCI: 30-day mortality"/>
        <s v="Myocardial Infarction with PCI within 48 hours: 30-day mortality"/>
        <s v="Myocardial Infarction with PCI after 48 hours from the admission: 30-day mortality"/>
        <s v="Coronary artery bypass graft (CABG): 30-day All-Cause Readmission"/>
        <s v="Coronary artery bypass graft (CABG): 30-day mortality"/>
        <s v="Valvuloplasty or heart valve replacement: 30-day mortality"/>
        <s v="Surgical intervention for cancer of the esophagus: volume of admissions"/>
        <s v="Surgical intervention for cancer of the stomach: volume of admissions"/>
        <s v="Surgical intervention for cancer of the colon: volume of admissions "/>
        <s v="Surgical intervention for cancer of the colon: proportion of laparoscopic interventions"/>
        <s v="Surgical intervention for cancer of the rectum: volume of admissions"/>
        <s v="Surgical intervention for cancer of the rectum: proportion of laparoscopic interventions"/>
        <s v="Surgical intervention for oesophago-gastric cancer: length of stay"/>
        <s v="Surgical intervention for cancer of the colon in laparoscopy: postoperative lenght of stay"/>
        <s v="Surgical intervention for colorectal cancer: length of stay over 5 days"/>
        <s v="Surgical intervention for cancer of the stomach: 30-day mortality"/>
        <s v="Surgical intervention for colorectal cancer: unplanned readmission rate"/>
        <s v="Surgical intervention for cancer of the colon: 30-day mortality"/>
        <s v="Surgical intervention for cancer of the rectum: 30-day mortality"/>
        <s v="Surgical intervention for cancer of the liver: volume of admissions"/>
        <s v="Surgical intervention for cancer of the gallbladder: volume of admissions"/>
        <s v="Surgical intervention for cancer of the pancreas: volume of admissions"/>
        <s v="Cholecystectomy: volume of admissions"/>
        <s v="Laparotomic cholecystectomy: volume of admissions "/>
        <s v="Laparoscopic cholecystectomy in ordinary admission: volume of admissions"/>
        <s v="Laparoscopic cholecystectomy in day surgery: volume of admissions"/>
        <s v="Laparoscopic cholecystectomy: proportion of ordinary admissions with length of stay less than 3 days after surgery"/>
        <s v="Surgical intervention for cancer of the liver: 30-day mortality"/>
        <s v="Surgical intervention for cancer of the pancreas: 30-day mortality"/>
        <s v="Laparoscopic cholecystectomy in ordinary admission: complications within 30 days"/>
        <s v="Surgical intervention for cancer of the kidney: volume of admissions"/>
        <s v="Surgical intervention for cancer of the bladder: volume of admissions"/>
        <s v="Surgical intervention for cancer of the prostate: volume of admissions"/>
        <s v="Surgical intervention for cancer of the uterus: volume of admissions"/>
        <s v="Nephrectomies: length of stay after minimally invasive surgery "/>
        <s v="Nephrectomies: lenght of stay after open surgery "/>
        <s v="Prostatectomy: length of stay after laparoscopic procedures"/>
        <s v="Prostatectomy: length of stay after open procedures"/>
        <s v="Prostatectomy: length of stay after robotically assisted procedures"/>
        <s v="Surgical intervention for cancer of the kidney: 30-day mortality"/>
        <s v="Surgical intervention for cancer of the prostate: readmissions within 30 days"/>
        <s v="Surgical intervention for cancer of the lung: volume of admissions"/>
        <s v="Surgical intervention for cancer of the lung: length of stay"/>
        <s v="Surgical intervention for cancer of the lung: 30-day mortality"/>
        <s v="Surgical intervention for cancer of the lung: 90 day post-operative survival"/>
        <s v="Surgical intervention for cancer of the lung: one year survival"/>
        <s v="Surgical intervention for cancer of the breast: volume of admissions"/>
        <s v="Surgical intervention for cancer of the breast: proportion of conserving intervention"/>
        <s v="Proportion of reconstruction interventions or tissue expander insertion during the index admission for mastectomy for cancer of the breast"/>
        <s v="Proportion of other resection interventions within 90 days from a surgical conserving intervention for cancer of the breast"/>
        <s v="Proportion of other resection interventions within 120 days from a surgical conserving intervention for cancer of the breast"/>
      </sharedItems>
    </cacheField>
    <cacheField name="Target value " numFmtId="0">
      <sharedItems containsNonDate="0" containsString="0" containsBlank="1" count="1">
        <m/>
      </sharedItems>
    </cacheField>
    <cacheField name="Success in reaching target" numFmtId="0">
      <sharedItems containsSemiMixedTypes="0" containsString="0" containsNumber="1" containsInteger="1" minValue="0" maxValue="1" count="2">
        <n v="1"/>
        <n v="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LL" refreshedDate="44347.450173611098" createdVersion="5" refreshedVersion="5" minRefreshableVersion="3" recordCount="105" xr:uid="{00000000-000A-0000-FFFF-FFFF01000000}">
  <cacheSource type="worksheet">
    <worksheetSource ref="A1:F106" sheet=".xlsx].xlsx]Sheet2" r:id="rId2"/>
  </cacheSource>
  <cacheFields count="6">
    <cacheField name="Domain of perforamance" numFmtId="0">
      <sharedItems count="2">
        <s v="Core Section"/>
        <s v="Specific Section "/>
      </sharedItems>
    </cacheField>
    <cacheField name="Area" numFmtId="0">
      <sharedItems count="8">
        <s v="General"/>
        <s v="Emergency"/>
        <s v="Cardiology"/>
        <s v="GastroIntestinal"/>
        <s v="Hepato-biliary and Pancreatic Diseases"/>
        <s v="Genitourinary Diseases"/>
        <s v="Lung Disease"/>
        <s v="Breast Disease"/>
      </sharedItems>
    </cacheField>
    <cacheField name="Performance Dimension" numFmtId="0">
      <sharedItems count="9">
        <s v="Efficiency"/>
        <s v="Clinical Effectiveness"/>
        <s v="Safety"/>
        <s v="Patient-centerdness"/>
        <s v="Staff orientation"/>
        <s v="Timeliness"/>
        <s v="Process"/>
        <s v="Outcome"/>
        <s v="Volume"/>
      </sharedItems>
    </cacheField>
    <cacheField name="Indicator" numFmtId="0">
      <sharedItems count="105">
        <s v="Average length of stay in hospital  "/>
        <s v="Hospital bed coverage"/>
        <s v="Admission/discharge rate"/>
        <s v="Intensity of surgical theatre use"/>
        <s v="Surgery postponed or cancelled"/>
        <s v="Cost of a Standard Hospital Stay"/>
        <s v="Hospital Deaths (HSMR)"/>
        <s v="Hospital Deaths Following Major Surgery"/>
        <s v="All Patients Readmitted to Hospital"/>
        <s v="Hospital risk-adjusted Mortality rate (in hospital and up to 30 days after discharge)"/>
        <s v="In-Hospital Hip Fracture"/>
        <s v="In-Hospital Sepsis"/>
        <s v="Nursing-Sensitive Adverse Events for Medical Patients"/>
        <s v="Nursing-Sensitive Adverse Events for Surgical Patients"/>
        <s v="Proportion of reported incidents that are harmful"/>
        <s v="Hospital-acquired infections (VAP, urinary catheter associated UTI, central line associated blood stream, surgical site, infections in neonates)"/>
        <s v="Medical errors per sector (post- surgery, improper treatment, iatrogenic)"/>
        <s v="Staff injury"/>
        <s v="Staff needle puncture incidents"/>
        <s v="Average score on overall perception/satisfaction items in patient surveys"/>
        <s v="Average score on interpersonal aspect items in patient surveys"/>
        <s v="Average score on information and empowerment items in patient surveys"/>
        <s v="Average score on perceived continuity of care items in patient surveys"/>
        <s v="Absenteeism: short- term absenteeism"/>
        <s v="Absenteeism: long- term absenteeism"/>
        <s v="Staff burnout"/>
        <s v="Staff working overtime"/>
        <s v="Satisfaction from working environment"/>
        <s v="Clearly defined responsibilities in staff"/>
        <s v="Continuous education for health professionals"/>
        <s v="Time needed for initial clinical examination at the ER after arrival"/>
        <s v="Time needed for admission after arrival at the ER"/>
        <s v="Time needed for elective surgical treatment"/>
        <s v="Waiting times for emergency hospital care: proportion seen on time (Resuscitation - within 2 minutes)"/>
        <s v="Waiting times for emergency hospital care: proportion seen on time (Emergency - within 10 minutes)"/>
        <s v="Waiting times for emergency hospital care: proportion seen on time (Urgent - within 30 minutes)"/>
        <s v="Average time to head scan for patients with serious head injury"/>
        <s v="Average time to operation for complex leg fracture with skin damage"/>
        <s v="Percentage of patients at risk of severe haemorrhage who receive drugs to reduce bleeding"/>
        <s v="Percentage of significantly injured patients that have a rehabilitation prescription documented"/>
        <s v="Major trauma: 30 day survival"/>
        <s v="Myocardial Infarction: volume of admissions"/>
        <s v="STEMI: volume of admissions"/>
        <s v="NSTEMI: volume of admissions"/>
        <s v="Volume of admissions with at least one PCI"/>
        <s v="Coronary artery bypass graft (CABG): volume of admissions"/>
        <s v="Valvuloplasty or heart valve replacement: volume of admissions"/>
        <s v="Myocardial Infarction: proportion of treated with PCI within 48 hours"/>
        <s v="STEMI: proportion of treated with PCI within 48 hours from first hospital admission"/>
        <s v="NSTEMI: proportion of treated with PCI within 72 hours from first hospital admission"/>
        <s v="Myocardial Infarction: 30-day All-Cause Readmission"/>
        <s v="Myocardial Infarction with PCI: 30-Day All-Cause Readmission"/>
        <s v="Myocardial Infarction: 30-day mortality"/>
        <s v="Myocardial Infarction without PCI: 30-day mortality"/>
        <s v="Myocardial Infarction with PCI: 30-day mortality"/>
        <s v="Myocardial Infarction with PCI within 48 hours: 30-day mortality"/>
        <s v="Myocardial Infarction with PCI after 48 hours from the admission: 30-day mortality"/>
        <s v="Coronary artery bypass graft (CABG): 30-day All-Cause Readmission"/>
        <s v="Coronary artery bypass graft (CABG): 30-day mortality"/>
        <s v="Valvuloplasty or heart valve replacement: 30-day mortality"/>
        <s v="Surgical intervention for cancer of the esophagus: volume of admissions"/>
        <s v="Surgical intervention for cancer of the stomach: volume of admissions"/>
        <s v="Surgical intervention for cancer of the colon: volume of admissions "/>
        <s v="Surgical intervention for cancer of the colon: proportion of laparoscopic interventions"/>
        <s v="Surgical intervention for cancer of the rectum: volume of admissions"/>
        <s v="Surgical intervention for cancer of the rectum: proportion of laparoscopic interventions"/>
        <s v="Surgical intervention for oesophago-gastric cancer: length of stay"/>
        <s v="Surgical intervention for cancer of the colon in laparoscopy: postoperative lenght of stay"/>
        <s v="Surgical intervention for colorectal cancer: length of stay over 5 days"/>
        <s v="Surgical intervention for cancer of the stomach: 30-day mortality"/>
        <s v="Surgical intervention for colorectal cancer: unplanned readmission rate"/>
        <s v="Surgical intervention for cancer of the colon: 30-day mortality"/>
        <s v="Surgical intervention for cancer of the rectum: 30-day mortality"/>
        <s v="Surgical intervention for cancer of the liver: volume of admissions"/>
        <s v="Surgical intervention for cancer of the gallbladder: volume of admissions"/>
        <s v="Surgical intervention for cancer of the pancreas: volume of admissions"/>
        <s v="Cholecystectomy: volume of admissions"/>
        <s v="Laparotomic cholecystectomy: volume of admissions "/>
        <s v="Laparoscopic cholecystectomy in ordinary admission: volume of admissions"/>
        <s v="Laparoscopic cholecystectomy in day surgery: volume of admissions"/>
        <s v="Laparoscopic cholecystectomy: proportion of ordinary admissions with length of stay less than 3 days after surgery"/>
        <s v="Surgical intervention for cancer of the liver: 30-day mortality"/>
        <s v="Surgical intervention for cancer of the pancreas: 30-day mortality"/>
        <s v="Laparoscopic cholecystectomy in ordinary admission: complications within 30 days"/>
        <s v="Surgical intervention for cancer of the kidney: volume of admissions"/>
        <s v="Surgical intervention for cancer of the bladder: volume of admissions"/>
        <s v="Surgical intervention for cancer of the prostate: volume of admissions"/>
        <s v="Surgical intervention for cancer of the uterus: volume of admissions"/>
        <s v="Nephrectomies: length of stay after minimally invasive surgery "/>
        <s v="Nephrectomies: lenght of stay after open surgery "/>
        <s v="Prostatectomy: length of stay after laparoscopic procedures"/>
        <s v="Prostatectomy: length of stay after open procedures"/>
        <s v="Prostatectomy: length of stay after robotically assisted procedures"/>
        <s v="Surgical intervention for cancer of the kidney: 30-day mortality"/>
        <s v="Surgical intervention for cancer of the prostate: readmissions within 30 days"/>
        <s v="Surgical intervention for cancer of the lung: volume of admissions"/>
        <s v="Surgical intervention for cancer of the lung: length of stay"/>
        <s v="Surgical intervention for cancer of the lung: 30-day mortality"/>
        <s v="Surgical intervention for cancer of the lung: 90 day post-operative survival"/>
        <s v="Surgical intervention for cancer of the lung: one year survival"/>
        <s v="Surgical intervention for cancer of the breast: volume of admissions"/>
        <s v="Surgical intervention for cancer of the breast: proportion of conserving intervention"/>
        <s v="Proportion of reconstruction interventions or tissue expander insertion during the index admission for mastectomy for cancer of the breast"/>
        <s v="Proportion of other resection interventions within 90 days from a surgical conserving intervention for cancer of the breast"/>
        <s v="Proportion of other resection interventions within 120 days from a surgical conserving intervention for cancer of the breast"/>
      </sharedItems>
    </cacheField>
    <cacheField name="Target value " numFmtId="0">
      <sharedItems containsNonDate="0" containsString="0" containsBlank="1" count="1">
        <m/>
      </sharedItems>
    </cacheField>
    <cacheField name="Success in reaching target" numFmtId="0">
      <sharedItems containsSemiMixedTypes="0" containsString="0" containsNumber="1" containsInteger="1" minValue="0" maxValue="1" count="2">
        <n v="1"/>
        <n v="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LL" refreshedDate="44347.450173611098" createdVersion="5" refreshedVersion="5" minRefreshableVersion="3" recordCount="105" xr:uid="{00000000-000A-0000-FFFF-FFFF03000000}">
  <cacheSource type="worksheet">
    <worksheetSource name="Table3"/>
  </cacheSource>
  <cacheFields count="6">
    <cacheField name="Domain of perforamance" numFmtId="0">
      <sharedItems count="2">
        <s v="Core Section"/>
        <s v="Specific Section "/>
      </sharedItems>
    </cacheField>
    <cacheField name="Area" numFmtId="0">
      <sharedItems count="8">
        <s v="General"/>
        <s v="Emergency"/>
        <s v="Cardiology"/>
        <s v="GastroIntestinal"/>
        <s v="Hepato-biliary and Pancreatic Diseases"/>
        <s v="Genitourinary Diseases"/>
        <s v="Lung Disease"/>
        <s v="Breast Disease"/>
      </sharedItems>
    </cacheField>
    <cacheField name="Performance Dimension" numFmtId="0">
      <sharedItems count="9">
        <s v="Efficiency"/>
        <s v="Clinical Effectiveness"/>
        <s v="Safety"/>
        <s v="Patient-centerdness"/>
        <s v="Staff orientation"/>
        <s v="Timeliness"/>
        <s v="Process"/>
        <s v="Outcome"/>
        <s v="Volume"/>
      </sharedItems>
    </cacheField>
    <cacheField name="Indicator" numFmtId="0">
      <sharedItems count="105">
        <s v="Average length of stay in hospital  "/>
        <s v="Hospital bed coverage"/>
        <s v="Admission/discharge rate"/>
        <s v="Intensity of surgical theatre use"/>
        <s v="Surgery postponed or cancelled"/>
        <s v="Cost of a Standard Hospital Stay"/>
        <s v="Hospital Deaths (HSMR)"/>
        <s v="Hospital Deaths Following Major Surgery"/>
        <s v="All Patients Readmitted to Hospital"/>
        <s v="Hospital risk-adjusted Mortality rate (in hospital and up to 30 days after discharge)"/>
        <s v="In-Hospital Hip Fracture"/>
        <s v="In-Hospital Sepsis"/>
        <s v="Nursing-Sensitive Adverse Events for Medical Patients"/>
        <s v="Nursing-Sensitive Adverse Events for Surgical Patients"/>
        <s v="Proportion of reported incidents that are harmful"/>
        <s v="Hospital-acquired infections (VAP, urinary catheter associated UTI, central line associated blood stream, surgical site, infections in neonates)"/>
        <s v="Medical errors per sector (post- surgery, improper treatment, iatrogenic)"/>
        <s v="Staff injury"/>
        <s v="Staff needle puncture incidents"/>
        <s v="Average score on overall perception/satisfaction items in patient surveys"/>
        <s v="Average score on interpersonal aspect items in patient surveys"/>
        <s v="Average score on information and empowerment items in patient surveys"/>
        <s v="Average score on perceived continuity of care items in patient surveys"/>
        <s v="Absenteeism: short- term absenteeism"/>
        <s v="Absenteeism: long- term absenteeism"/>
        <s v="Staff burnout"/>
        <s v="Staff working overtime"/>
        <s v="Satisfaction from working environment"/>
        <s v="Clearly defined responsibilities in staff"/>
        <s v="Continuous education for health professionals"/>
        <s v="Time needed for initial clinical examination at the ER after arrival"/>
        <s v="Time needed for admission after arrival at the ER"/>
        <s v="Time needed for elective surgical treatment"/>
        <s v="Waiting times for emergency hospital care: proportion seen on time (Resuscitation - within 2 minutes)"/>
        <s v="Waiting times for emergency hospital care: proportion seen on time (Emergency - within 10 minutes)"/>
        <s v="Waiting times for emergency hospital care: proportion seen on time (Urgent - within 30 minutes)"/>
        <s v="Average time to head scan for patients with serious head injury"/>
        <s v="Average time to operation for complex leg fracture with skin damage"/>
        <s v="Percentage of patients at risk of severe haemorrhage who receive drugs to reduce bleeding"/>
        <s v="Percentage of significantly injured patients that have a rehabilitation prescription documented"/>
        <s v="Major trauma: 30 day survival"/>
        <s v="Myocardial Infarction: volume of admissions"/>
        <s v="STEMI: volume of admissions"/>
        <s v="NSTEMI: volume of admissions"/>
        <s v="Volume of admissions with at least one PCI"/>
        <s v="Coronary artery bypass graft (CABG): volume of admissions"/>
        <s v="Valvuloplasty or heart valve replacement: volume of admissions"/>
        <s v="Myocardial Infarction: proportion of treated with PCI within 48 hours"/>
        <s v="STEMI: proportion of treated with PCI within 48 hours from first hospital admission"/>
        <s v="NSTEMI: proportion of treated with PCI within 72 hours from first hospital admission"/>
        <s v="Myocardial Infarction: 30-day All-Cause Readmission"/>
        <s v="Myocardial Infarction with PCI: 30-Day All-Cause Readmission"/>
        <s v="Myocardial Infarction: 30-day mortality"/>
        <s v="Myocardial Infarction without PCI: 30-day mortality"/>
        <s v="Myocardial Infarction with PCI: 30-day mortality"/>
        <s v="Myocardial Infarction with PCI within 48 hours: 30-day mortality"/>
        <s v="Myocardial Infarction with PCI after 48 hours from the admission: 30-day mortality"/>
        <s v="Coronary artery bypass graft (CABG): 30-day All-Cause Readmission"/>
        <s v="Coronary artery bypass graft (CABG): 30-day mortality"/>
        <s v="Valvuloplasty or heart valve replacement: 30-day mortality"/>
        <s v="Surgical intervention for cancer of the esophagus: volume of admissions"/>
        <s v="Surgical intervention for cancer of the stomach: volume of admissions"/>
        <s v="Surgical intervention for cancer of the colon: volume of admissions "/>
        <s v="Surgical intervention for cancer of the colon: proportion of laparoscopic interventions"/>
        <s v="Surgical intervention for cancer of the rectum: volume of admissions"/>
        <s v="Surgical intervention for cancer of the rectum: proportion of laparoscopic interventions"/>
        <s v="Surgical intervention for oesophago-gastric cancer: length of stay"/>
        <s v="Surgical intervention for cancer of the colon in laparoscopy: postoperative lenght of stay"/>
        <s v="Surgical intervention for colorectal cancer: length of stay over 5 days"/>
        <s v="Surgical intervention for cancer of the stomach: 30-day mortality"/>
        <s v="Surgical intervention for colorectal cancer: unplanned readmission rate"/>
        <s v="Surgical intervention for cancer of the colon: 30-day mortality"/>
        <s v="Surgical intervention for cancer of the rectum: 30-day mortality"/>
        <s v="Surgical intervention for cancer of the liver: volume of admissions"/>
        <s v="Surgical intervention for cancer of the gallbladder: volume of admissions"/>
        <s v="Surgical intervention for cancer of the pancreas: volume of admissions"/>
        <s v="Cholecystectomy: volume of admissions"/>
        <s v="Laparotomic cholecystectomy: volume of admissions "/>
        <s v="Laparoscopic cholecystectomy in ordinary admission: volume of admissions"/>
        <s v="Laparoscopic cholecystectomy in day surgery: volume of admissions"/>
        <s v="Laparoscopic cholecystectomy: proportion of ordinary admissions with length of stay less than 3 days after surgery"/>
        <s v="Surgical intervention for cancer of the liver: 30-day mortality"/>
        <s v="Surgical intervention for cancer of the pancreas: 30-day mortality"/>
        <s v="Laparoscopic cholecystectomy in ordinary admission: complications within 30 days"/>
        <s v="Surgical intervention for cancer of the kidney: volume of admissions"/>
        <s v="Surgical intervention for cancer of the bladder: volume of admissions"/>
        <s v="Surgical intervention for cancer of the prostate: volume of admissions"/>
        <s v="Surgical intervention for cancer of the uterus: volume of admissions"/>
        <s v="Nephrectomies: length of stay after minimally invasive surgery "/>
        <s v="Nephrectomies: lenght of stay after open surgery "/>
        <s v="Prostatectomy: length of stay after laparoscopic procedures"/>
        <s v="Prostatectomy: length of stay after open procedures"/>
        <s v="Prostatectomy: length of stay after robotically assisted procedures"/>
        <s v="Surgical intervention for cancer of the kidney: 30-day mortality"/>
        <s v="Surgical intervention for cancer of the prostate: readmissions within 30 days"/>
        <s v="Surgical intervention for cancer of the lung: volume of admissions"/>
        <s v="Surgical intervention for cancer of the lung: length of stay"/>
        <s v="Surgical intervention for cancer of the lung: 30-day mortality"/>
        <s v="Surgical intervention for cancer of the lung: 90 day post-operative survival"/>
        <s v="Surgical intervention for cancer of the lung: one year survival"/>
        <s v="Surgical intervention for cancer of the breast: volume of admissions"/>
        <s v="Surgical intervention for cancer of the breast: proportion of conserving intervention"/>
        <s v="Proportion of reconstruction interventions or tissue expander insertion during the index admission for mastectomy for cancer of the breast"/>
        <s v="Proportion of other resection interventions within 90 days from a surgical conserving intervention for cancer of the breast"/>
        <s v="Proportion of other resection interventions within 120 days from a surgical conserving intervention for cancer of the breast"/>
      </sharedItems>
    </cacheField>
    <cacheField name="Target value " numFmtId="0">
      <sharedItems containsNonDate="0" containsString="0" containsBlank="1" count="1">
        <m/>
      </sharedItems>
    </cacheField>
    <cacheField name="Success in reaching target" numFmtId="0">
      <sharedItems containsBlank="1" count="3">
        <m/>
        <s v="0"/>
        <s v="1"/>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P" refreshedDate="44321.5245138889" createdVersion="5" refreshedVersion="5" minRefreshableVersion="3" recordCount="32" xr:uid="{00000000-000A-0000-FFFF-FFFF04000000}">
  <cacheSource type="worksheet">
    <worksheetSource ref="D4:E36" sheet=".xlsx].xlsx]Sheet1" r:id="rId2"/>
  </cacheSource>
  <cacheFields count="2">
    <cacheField name="Core Section" numFmtId="0">
      <sharedItems count="1">
        <s v="Core Section"/>
      </sharedItems>
    </cacheField>
    <cacheField name="0" numFmtId="0">
      <sharedItems count="1">
        <s v="0"/>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LL" refreshedDate="44347.450196759302" createdVersion="5" refreshedVersion="5" minRefreshableVersion="3" recordCount="105" xr:uid="{00000000-000A-0000-FFFF-FFFF05000000}">
  <cacheSource type="worksheet">
    <worksheetSource ref="A1:F106" sheet=".xlsx].xlsx]Sheet1" r:id="rId2"/>
  </cacheSource>
  <cacheFields count="6">
    <cacheField name="Domain of perforamance" numFmtId="0">
      <sharedItems count="2">
        <s v="Core Section"/>
        <s v="Specific Section "/>
      </sharedItems>
    </cacheField>
    <cacheField name="Area" numFmtId="0">
      <sharedItems count="8">
        <s v="General"/>
        <s v="Emergency"/>
        <s v="Cardiology"/>
        <s v="GastroIntestinal"/>
        <s v="Hepato-biliary and Pancreatic Diseases"/>
        <s v="Genitourinary Diseases"/>
        <s v="Lung Disease"/>
        <s v="Breast Disease"/>
      </sharedItems>
    </cacheField>
    <cacheField name="Performance Dimension" numFmtId="0">
      <sharedItems count="9">
        <s v="Efficiency"/>
        <s v="Clinical Effectiveness"/>
        <s v="Safety"/>
        <s v="Patient-centerdness"/>
        <s v="Staff orientation"/>
        <s v="Timeliness"/>
        <s v="Process"/>
        <s v="Outcome"/>
        <s v="Volume"/>
      </sharedItems>
    </cacheField>
    <cacheField name="Indicator" numFmtId="0">
      <sharedItems count="105">
        <s v="Average length of stay in hospital  "/>
        <s v="Hospital bed coverage"/>
        <s v="Admission/discharge rate"/>
        <s v="Intensity of surgical theatre use"/>
        <s v="Surgery postponed or cancelled"/>
        <s v="Cost of a Standard Hospital Stay"/>
        <s v="Hospital Deaths (HSMR)"/>
        <s v="Hospital Deaths Following Major Surgery"/>
        <s v="All Patients Readmitted to Hospital"/>
        <s v="Hospital risk-adjusted Mortality rate (in hospital and up to 30 days after discharge)"/>
        <s v="In-Hospital Hip Fracture"/>
        <s v="In-Hospital Sepsis"/>
        <s v="Nursing-Sensitive Adverse Events for Medical Patients"/>
        <s v="Nursing-Sensitive Adverse Events for Surgical Patients"/>
        <s v="Proportion of reported incidents that are harmful"/>
        <s v="Hospital-acquired infections (VAP, urinary catheter associated UTI, central line associated blood stream, surgical site, infections in neonates)"/>
        <s v="Medical errors per sector (post- surgery, improper treatment, iatrogenic)"/>
        <s v="Staff injury"/>
        <s v="Staff needle puncture incidents"/>
        <s v="Average score on overall perception/satisfaction items in patient surveys"/>
        <s v="Average score on interpersonal aspect items in patient surveys"/>
        <s v="Average score on information and empowerment items in patient surveys"/>
        <s v="Average score on perceived continuity of care items in patient surveys"/>
        <s v="Absenteeism: short- term absenteeism"/>
        <s v="Absenteeism: long- term absenteeism"/>
        <s v="Staff burnout"/>
        <s v="Staff working overtime"/>
        <s v="Satisfaction from working environment"/>
        <s v="Clearly defined responsibilities in staff"/>
        <s v="Continuous education for health professionals"/>
        <s v="Time needed for initial clinical examination at the ER after arrival"/>
        <s v="Time needed for admission after arrival at the ER"/>
        <s v="Time needed for elective surgical treatment"/>
        <s v="Waiting times for emergency hospital care: proportion seen on time (Resuscitation - within 2 minutes)"/>
        <s v="Waiting times for emergency hospital care: proportion seen on time (Emergency - within 10 minutes)"/>
        <s v="Waiting times for emergency hospital care: proportion seen on time (Urgent - within 30 minutes)"/>
        <s v="Average time to head scan for patients with serious head injury"/>
        <s v="Average time to operation for complex leg fracture with skin damage"/>
        <s v="Percentage of patients at risk of severe haemorrhage who receive drugs to reduce bleeding"/>
        <s v="Percentage of significantly injured patients that have a rehabilitation prescription documented"/>
        <s v="Major trauma: 30 day survival"/>
        <s v="Myocardial Infarction: volume of admissions"/>
        <s v="STEMI: volume of admissions"/>
        <s v="NSTEMI: volume of admissions"/>
        <s v="Volume of admissions with at least one PCI"/>
        <s v="Coronary artery bypass graft (CABG): volume of admissions"/>
        <s v="Valvuloplasty or heart valve replacement: volume of admissions"/>
        <s v="Myocardial Infarction: proportion of treated with PCI within 48 hours"/>
        <s v="STEMI: proportion of treated with PCI within 48 hours from first hospital admission"/>
        <s v="NSTEMI: proportion of treated with PCI within 72 hours from first hospital admission"/>
        <s v="Myocardial Infarction: 30-day All-Cause Readmission"/>
        <s v="Myocardial Infarction with PCI: 30-Day All-Cause Readmission"/>
        <s v="Myocardial Infarction: 30-day mortality"/>
        <s v="Myocardial Infarction without PCI: 30-day mortality"/>
        <s v="Myocardial Infarction with PCI: 30-day mortality"/>
        <s v="Myocardial Infarction with PCI within 48 hours: 30-day mortality"/>
        <s v="Myocardial Infarction with PCI after 48 hours from the admission: 30-day mortality"/>
        <s v="Coronary artery bypass graft (CABG): 30-day All-Cause Readmission"/>
        <s v="Coronary artery bypass graft (CABG): 30-day mortality"/>
        <s v="Valvuloplasty or heart valve replacement: 30-day mortality"/>
        <s v="Surgical intervention for cancer of the esophagus: volume of admissions"/>
        <s v="Surgical intervention for cancer of the stomach: volume of admissions"/>
        <s v="Surgical intervention for cancer of the colon: volume of admissions "/>
        <s v="Surgical intervention for cancer of the colon: proportion of laparoscopic interventions"/>
        <s v="Surgical intervention for cancer of the rectum: volume of admissions"/>
        <s v="Surgical intervention for cancer of the rectum: proportion of laparoscopic interventions"/>
        <s v="Surgical intervention for oesophago-gastric cancer: length of stay"/>
        <s v="Surgical intervention for cancer of the colon in laparoscopy: postoperative lenght of stay"/>
        <s v="Surgical intervention for colorectal cancer: length of stay over 5 days"/>
        <s v="Surgical intervention for cancer of the stomach: 30-day mortality"/>
        <s v="Surgical intervention for colorectal cancer: unplanned readmission rate"/>
        <s v="Surgical intervention for cancer of the colon: 30-day mortality"/>
        <s v="Surgical intervention for cancer of the rectum: 30-day mortality"/>
        <s v="Surgical intervention for cancer of the liver: volume of admissions"/>
        <s v="Surgical intervention for cancer of the gallbladder: volume of admissions"/>
        <s v="Surgical intervention for cancer of the pancreas: volume of admissions"/>
        <s v="Cholecystectomy: volume of admissions"/>
        <s v="Laparotomic cholecystectomy: volume of admissions "/>
        <s v="Laparoscopic cholecystectomy in ordinary admission: volume of admissions"/>
        <s v="Laparoscopic cholecystectomy in day surgery: volume of admissions"/>
        <s v="Laparoscopic cholecystectomy: proportion of ordinary admissions with length of stay less than 3 days after surgery"/>
        <s v="Surgical intervention for cancer of the liver: 30-day mortality"/>
        <s v="Surgical intervention for cancer of the pancreas: 30-day mortality"/>
        <s v="Laparoscopic cholecystectomy in ordinary admission: complications within 30 days"/>
        <s v="Surgical intervention for cancer of the kidney: volume of admissions"/>
        <s v="Surgical intervention for cancer of the bladder: volume of admissions"/>
        <s v="Surgical intervention for cancer of the prostate: volume of admissions"/>
        <s v="Surgical intervention for cancer of the uterus: volume of admissions"/>
        <s v="Nephrectomies: length of stay after minimally invasive surgery "/>
        <s v="Nephrectomies: lenght of stay after open surgery "/>
        <s v="Prostatectomy: length of stay after laparoscopic procedures"/>
        <s v="Prostatectomy: length of stay after open procedures"/>
        <s v="Prostatectomy: length of stay after robotically assisted procedures"/>
        <s v="Surgical intervention for cancer of the kidney: 30-day mortality"/>
        <s v="Surgical intervention for cancer of the prostate: readmissions within 30 days"/>
        <s v="Surgical intervention for cancer of the lung: volume of admissions"/>
        <s v="Surgical intervention for cancer of the lung: length of stay"/>
        <s v="Surgical intervention for cancer of the lung: 30-day mortality"/>
        <s v="Surgical intervention for cancer of the lung: 90 day post-operative survival"/>
        <s v="Surgical intervention for cancer of the lung: one year survival"/>
        <s v="Surgical intervention for cancer of the breast: volume of admissions"/>
        <s v="Surgical intervention for cancer of the breast: proportion of conserving intervention"/>
        <s v="Proportion of reconstruction interventions or tissue expander insertion during the index admission for mastectomy for cancer of the breast"/>
        <s v="Proportion of other resection interventions within 90 days from a surgical conserving intervention for cancer of the breast"/>
        <s v="Proportion of other resection interventions within 120 days from a surgical conserving intervention for cancer of the breast"/>
      </sharedItems>
    </cacheField>
    <cacheField name="Target value " numFmtId="0">
      <sharedItems containsNonDate="0" containsString="0" containsBlank="1" count="1">
        <m/>
      </sharedItems>
    </cacheField>
    <cacheField name="Success in reaching target" numFmtId="0">
      <sharedItems count="2">
        <s v="1"/>
        <s v="0"/>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umi Filippo" refreshedDate="44347.493485648149" createdVersion="5" refreshedVersion="7" minRefreshableVersion="3" recordCount="26" xr:uid="{00000000-000A-0000-FFFF-FFFF06000000}">
  <cacheSource type="worksheet">
    <worksheetSource ref="J1:P27" sheet=".xlsx].xlsx]trialaverage" r:id="rId2"/>
  </cacheSource>
  <cacheFields count="7">
    <cacheField name="Domain " numFmtId="0">
      <sharedItems count="2">
        <s v="Core section "/>
        <s v="Specific section"/>
      </sharedItems>
    </cacheField>
    <cacheField name="Area" numFmtId="0">
      <sharedItems count="8">
        <s v="General"/>
        <s v="Emergency"/>
        <s v="Cardiology"/>
        <s v="GastroIntestinal"/>
        <s v="Hepato-biliary and Pancreatic Diseases"/>
        <s v="Genitourinary Diseases"/>
        <s v="Lung Disease"/>
        <s v="Breast Disease"/>
      </sharedItems>
    </cacheField>
    <cacheField name="Performance" numFmtId="0">
      <sharedItems count="9">
        <s v="Efficiency"/>
        <s v="Clinical Effectiveness"/>
        <s v="Safety"/>
        <s v="Patient-centerdness"/>
        <s v="Staff orientation"/>
        <s v="Timeliness"/>
        <s v="Process"/>
        <s v="Outcome "/>
        <s v="Volume "/>
      </sharedItems>
    </cacheField>
    <cacheField name="Total" numFmtId="0">
      <sharedItems containsMixedTypes="1" containsNumber="1" containsInteger="1" minValue="0" maxValue="4"/>
    </cacheField>
    <cacheField name="Number" numFmtId="0">
      <sharedItems containsSemiMixedTypes="0" containsString="0" containsNumber="1" containsInteger="1" minValue="1" maxValue="10"/>
    </cacheField>
    <cacheField name="Average" numFmtId="0">
      <sharedItems containsSemiMixedTypes="0" containsString="0" containsNumber="1" minValue="0" maxValue="1" count="17">
        <n v="0"/>
        <n v="0.25"/>
        <n v="0.44444444444444442"/>
        <n v="0.75"/>
        <n v="0.42857142857142855"/>
        <n v="0.33333333333333331"/>
        <n v="0.2"/>
        <n v="0.66666666666666663"/>
        <n v="0.2857142857142857"/>
        <n v="0.4"/>
        <n v="0.5"/>
        <n v="1"/>
        <n v="0.42857142857142899" u="1"/>
        <n v="0.28571428571428598" u="1"/>
        <n v="0.44444444444444398" u="1"/>
        <n v="0.66666666666666696" u="1"/>
        <n v="0.33333333333333298" u="1"/>
      </sharedItems>
    </cacheField>
    <cacheField name="Minus" numFmtId="0">
      <sharedItems containsSemiMixedTypes="0" containsString="0" containsNumber="1" minValue="0" maxValue="1" count="17">
        <n v="1"/>
        <n v="0.75"/>
        <n v="0.55555555555555558"/>
        <n v="0.25"/>
        <n v="0.5714285714285714"/>
        <n v="0.66666666666666674"/>
        <n v="0.8"/>
        <n v="0.33333333333333337"/>
        <n v="0.7142857142857143"/>
        <n v="0.6"/>
        <n v="0.5"/>
        <n v="0"/>
        <n v="0.55555555555555602" u="1"/>
        <n v="0.66666666666666696" u="1"/>
        <n v="0.33333333333333298" u="1"/>
        <n v="0.71428571428571397" u="1"/>
        <n v="0.57142857142857095" u="1"/>
      </sharedItems>
    </cacheField>
  </cacheFields>
  <extLst>
    <ext xmlns:x14="http://schemas.microsoft.com/office/spreadsheetml/2009/9/main" uri="{725AE2AE-9491-48be-B2B4-4EB974FC3084}">
      <x14:pivotCacheDefinition pivotCacheId="2"/>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umi Filippo" refreshedDate="44347.493489699074" createdVersion="5" refreshedVersion="7" minRefreshableVersion="3" recordCount="105" xr:uid="{00000000-000A-0000-FFFF-FFFF02000000}">
  <cacheSource type="worksheet">
    <worksheetSource ref="A1:F106" sheet=".xlsx].xlsx]Main Data" r:id="rId2"/>
  </cacheSource>
  <cacheFields count="6">
    <cacheField name="Domain of perforamance" numFmtId="0">
      <sharedItems count="3">
        <s v="Core Section"/>
        <s v="Specific Section "/>
        <s v="Core Section " u="1"/>
      </sharedItems>
    </cacheField>
    <cacheField name="Area" numFmtId="0">
      <sharedItems count="8">
        <s v="General"/>
        <s v="Emergency"/>
        <s v="Cardiology"/>
        <s v="GastroIntestinal"/>
        <s v="Hepato-biliary and Pancreatic Diseases"/>
        <s v="Genitourinary Diseases"/>
        <s v="Lung Disease"/>
        <s v="Breast Disease"/>
      </sharedItems>
    </cacheField>
    <cacheField name="Performance Dimension" numFmtId="0">
      <sharedItems count="9">
        <s v="Efficiency"/>
        <s v="Clinical Effectiveness"/>
        <s v="Safety"/>
        <s v="Patient-centerdness"/>
        <s v="Staff orientation"/>
        <s v="Timeliness"/>
        <s v="Process"/>
        <s v="Outcome"/>
        <s v="Volume"/>
      </sharedItems>
    </cacheField>
    <cacheField name="Indicator" numFmtId="0">
      <sharedItems/>
    </cacheField>
    <cacheField name="Target value " numFmtId="0">
      <sharedItems containsNonDate="0" containsString="0" containsBlank="1"/>
    </cacheField>
    <cacheField name="Success in reaching target" numFmtId="0">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0"/>
</file>

<file path=xl/pivotCache/pivotCacheRecords2.xml><?xml version="1.0" encoding="utf-8"?>
<pivotCacheRecords xmlns="http://schemas.openxmlformats.org/spreadsheetml/2006/main" xmlns:r="http://schemas.openxmlformats.org/officeDocument/2006/relationships" count="105">
  <r>
    <x v="0"/>
    <x v="0"/>
    <x v="0"/>
    <x v="0"/>
    <x v="0"/>
    <x v="0"/>
  </r>
  <r>
    <x v="0"/>
    <x v="0"/>
    <x v="0"/>
    <x v="1"/>
    <x v="0"/>
    <x v="0"/>
  </r>
  <r>
    <x v="0"/>
    <x v="0"/>
    <x v="0"/>
    <x v="2"/>
    <x v="0"/>
    <x v="0"/>
  </r>
  <r>
    <x v="0"/>
    <x v="0"/>
    <x v="0"/>
    <x v="3"/>
    <x v="0"/>
    <x v="0"/>
  </r>
  <r>
    <x v="0"/>
    <x v="0"/>
    <x v="0"/>
    <x v="4"/>
    <x v="0"/>
    <x v="1"/>
  </r>
  <r>
    <x v="0"/>
    <x v="0"/>
    <x v="0"/>
    <x v="5"/>
    <x v="0"/>
    <x v="0"/>
  </r>
  <r>
    <x v="0"/>
    <x v="0"/>
    <x v="1"/>
    <x v="6"/>
    <x v="0"/>
    <x v="0"/>
  </r>
  <r>
    <x v="0"/>
    <x v="0"/>
    <x v="1"/>
    <x v="7"/>
    <x v="0"/>
    <x v="0"/>
  </r>
  <r>
    <x v="0"/>
    <x v="0"/>
    <x v="1"/>
    <x v="8"/>
    <x v="0"/>
    <x v="0"/>
  </r>
  <r>
    <x v="0"/>
    <x v="0"/>
    <x v="1"/>
    <x v="9"/>
    <x v="0"/>
    <x v="0"/>
  </r>
  <r>
    <x v="0"/>
    <x v="0"/>
    <x v="2"/>
    <x v="10"/>
    <x v="0"/>
    <x v="0"/>
  </r>
  <r>
    <x v="0"/>
    <x v="0"/>
    <x v="2"/>
    <x v="11"/>
    <x v="0"/>
    <x v="1"/>
  </r>
  <r>
    <x v="0"/>
    <x v="0"/>
    <x v="2"/>
    <x v="12"/>
    <x v="0"/>
    <x v="0"/>
  </r>
  <r>
    <x v="0"/>
    <x v="0"/>
    <x v="2"/>
    <x v="13"/>
    <x v="0"/>
    <x v="1"/>
  </r>
  <r>
    <x v="0"/>
    <x v="0"/>
    <x v="2"/>
    <x v="14"/>
    <x v="0"/>
    <x v="0"/>
  </r>
  <r>
    <x v="0"/>
    <x v="0"/>
    <x v="2"/>
    <x v="15"/>
    <x v="0"/>
    <x v="1"/>
  </r>
  <r>
    <x v="0"/>
    <x v="0"/>
    <x v="2"/>
    <x v="16"/>
    <x v="0"/>
    <x v="0"/>
  </r>
  <r>
    <x v="0"/>
    <x v="0"/>
    <x v="2"/>
    <x v="17"/>
    <x v="0"/>
    <x v="1"/>
  </r>
  <r>
    <x v="0"/>
    <x v="0"/>
    <x v="2"/>
    <x v="18"/>
    <x v="0"/>
    <x v="1"/>
  </r>
  <r>
    <x v="0"/>
    <x v="0"/>
    <x v="3"/>
    <x v="19"/>
    <x v="0"/>
    <x v="0"/>
  </r>
  <r>
    <x v="0"/>
    <x v="0"/>
    <x v="3"/>
    <x v="20"/>
    <x v="0"/>
    <x v="1"/>
  </r>
  <r>
    <x v="0"/>
    <x v="0"/>
    <x v="3"/>
    <x v="21"/>
    <x v="0"/>
    <x v="0"/>
  </r>
  <r>
    <x v="0"/>
    <x v="0"/>
    <x v="3"/>
    <x v="22"/>
    <x v="0"/>
    <x v="1"/>
  </r>
  <r>
    <x v="0"/>
    <x v="0"/>
    <x v="4"/>
    <x v="23"/>
    <x v="0"/>
    <x v="0"/>
  </r>
  <r>
    <x v="0"/>
    <x v="0"/>
    <x v="4"/>
    <x v="24"/>
    <x v="0"/>
    <x v="1"/>
  </r>
  <r>
    <x v="0"/>
    <x v="0"/>
    <x v="4"/>
    <x v="25"/>
    <x v="0"/>
    <x v="0"/>
  </r>
  <r>
    <x v="0"/>
    <x v="0"/>
    <x v="4"/>
    <x v="26"/>
    <x v="0"/>
    <x v="1"/>
  </r>
  <r>
    <x v="0"/>
    <x v="0"/>
    <x v="4"/>
    <x v="27"/>
    <x v="0"/>
    <x v="0"/>
  </r>
  <r>
    <x v="0"/>
    <x v="0"/>
    <x v="4"/>
    <x v="28"/>
    <x v="0"/>
    <x v="1"/>
  </r>
  <r>
    <x v="0"/>
    <x v="0"/>
    <x v="4"/>
    <x v="29"/>
    <x v="0"/>
    <x v="0"/>
  </r>
  <r>
    <x v="0"/>
    <x v="0"/>
    <x v="5"/>
    <x v="30"/>
    <x v="0"/>
    <x v="1"/>
  </r>
  <r>
    <x v="0"/>
    <x v="0"/>
    <x v="5"/>
    <x v="31"/>
    <x v="0"/>
    <x v="1"/>
  </r>
  <r>
    <x v="0"/>
    <x v="0"/>
    <x v="5"/>
    <x v="32"/>
    <x v="0"/>
    <x v="0"/>
  </r>
  <r>
    <x v="1"/>
    <x v="1"/>
    <x v="6"/>
    <x v="33"/>
    <x v="0"/>
    <x v="0"/>
  </r>
  <r>
    <x v="1"/>
    <x v="1"/>
    <x v="6"/>
    <x v="34"/>
    <x v="0"/>
    <x v="1"/>
  </r>
  <r>
    <x v="1"/>
    <x v="1"/>
    <x v="6"/>
    <x v="35"/>
    <x v="0"/>
    <x v="1"/>
  </r>
  <r>
    <x v="1"/>
    <x v="1"/>
    <x v="6"/>
    <x v="36"/>
    <x v="0"/>
    <x v="0"/>
  </r>
  <r>
    <x v="1"/>
    <x v="1"/>
    <x v="6"/>
    <x v="37"/>
    <x v="0"/>
    <x v="1"/>
  </r>
  <r>
    <x v="1"/>
    <x v="1"/>
    <x v="6"/>
    <x v="38"/>
    <x v="0"/>
    <x v="0"/>
  </r>
  <r>
    <x v="1"/>
    <x v="1"/>
    <x v="6"/>
    <x v="39"/>
    <x v="0"/>
    <x v="1"/>
  </r>
  <r>
    <x v="1"/>
    <x v="1"/>
    <x v="7"/>
    <x v="40"/>
    <x v="0"/>
    <x v="1"/>
  </r>
  <r>
    <x v="1"/>
    <x v="2"/>
    <x v="8"/>
    <x v="41"/>
    <x v="0"/>
    <x v="0"/>
  </r>
  <r>
    <x v="1"/>
    <x v="2"/>
    <x v="8"/>
    <x v="42"/>
    <x v="0"/>
    <x v="1"/>
  </r>
  <r>
    <x v="1"/>
    <x v="2"/>
    <x v="8"/>
    <x v="43"/>
    <x v="0"/>
    <x v="1"/>
  </r>
  <r>
    <x v="1"/>
    <x v="2"/>
    <x v="8"/>
    <x v="44"/>
    <x v="0"/>
    <x v="0"/>
  </r>
  <r>
    <x v="1"/>
    <x v="2"/>
    <x v="8"/>
    <x v="45"/>
    <x v="0"/>
    <x v="1"/>
  </r>
  <r>
    <x v="1"/>
    <x v="2"/>
    <x v="8"/>
    <x v="46"/>
    <x v="0"/>
    <x v="0"/>
  </r>
  <r>
    <x v="1"/>
    <x v="2"/>
    <x v="6"/>
    <x v="47"/>
    <x v="0"/>
    <x v="1"/>
  </r>
  <r>
    <x v="1"/>
    <x v="2"/>
    <x v="6"/>
    <x v="48"/>
    <x v="0"/>
    <x v="1"/>
  </r>
  <r>
    <x v="1"/>
    <x v="2"/>
    <x v="6"/>
    <x v="49"/>
    <x v="0"/>
    <x v="0"/>
  </r>
  <r>
    <x v="1"/>
    <x v="2"/>
    <x v="7"/>
    <x v="50"/>
    <x v="0"/>
    <x v="1"/>
  </r>
  <r>
    <x v="1"/>
    <x v="2"/>
    <x v="7"/>
    <x v="51"/>
    <x v="0"/>
    <x v="1"/>
  </r>
  <r>
    <x v="1"/>
    <x v="2"/>
    <x v="7"/>
    <x v="52"/>
    <x v="0"/>
    <x v="1"/>
  </r>
  <r>
    <x v="1"/>
    <x v="2"/>
    <x v="7"/>
    <x v="53"/>
    <x v="0"/>
    <x v="0"/>
  </r>
  <r>
    <x v="1"/>
    <x v="2"/>
    <x v="7"/>
    <x v="54"/>
    <x v="0"/>
    <x v="1"/>
  </r>
  <r>
    <x v="1"/>
    <x v="2"/>
    <x v="7"/>
    <x v="55"/>
    <x v="0"/>
    <x v="0"/>
  </r>
  <r>
    <x v="1"/>
    <x v="2"/>
    <x v="7"/>
    <x v="56"/>
    <x v="0"/>
    <x v="1"/>
  </r>
  <r>
    <x v="1"/>
    <x v="2"/>
    <x v="7"/>
    <x v="57"/>
    <x v="0"/>
    <x v="1"/>
  </r>
  <r>
    <x v="1"/>
    <x v="2"/>
    <x v="7"/>
    <x v="58"/>
    <x v="0"/>
    <x v="1"/>
  </r>
  <r>
    <x v="1"/>
    <x v="2"/>
    <x v="7"/>
    <x v="59"/>
    <x v="0"/>
    <x v="1"/>
  </r>
  <r>
    <x v="1"/>
    <x v="3"/>
    <x v="8"/>
    <x v="60"/>
    <x v="0"/>
    <x v="1"/>
  </r>
  <r>
    <x v="1"/>
    <x v="3"/>
    <x v="8"/>
    <x v="61"/>
    <x v="0"/>
    <x v="1"/>
  </r>
  <r>
    <x v="1"/>
    <x v="3"/>
    <x v="8"/>
    <x v="62"/>
    <x v="0"/>
    <x v="1"/>
  </r>
  <r>
    <x v="1"/>
    <x v="3"/>
    <x v="8"/>
    <x v="63"/>
    <x v="0"/>
    <x v="0"/>
  </r>
  <r>
    <x v="1"/>
    <x v="3"/>
    <x v="8"/>
    <x v="64"/>
    <x v="0"/>
    <x v="1"/>
  </r>
  <r>
    <x v="1"/>
    <x v="3"/>
    <x v="8"/>
    <x v="65"/>
    <x v="0"/>
    <x v="1"/>
  </r>
  <r>
    <x v="1"/>
    <x v="3"/>
    <x v="6"/>
    <x v="66"/>
    <x v="0"/>
    <x v="0"/>
  </r>
  <r>
    <x v="1"/>
    <x v="3"/>
    <x v="6"/>
    <x v="67"/>
    <x v="0"/>
    <x v="1"/>
  </r>
  <r>
    <x v="1"/>
    <x v="3"/>
    <x v="6"/>
    <x v="68"/>
    <x v="0"/>
    <x v="1"/>
  </r>
  <r>
    <x v="1"/>
    <x v="3"/>
    <x v="7"/>
    <x v="69"/>
    <x v="0"/>
    <x v="1"/>
  </r>
  <r>
    <x v="1"/>
    <x v="3"/>
    <x v="7"/>
    <x v="70"/>
    <x v="0"/>
    <x v="1"/>
  </r>
  <r>
    <x v="1"/>
    <x v="3"/>
    <x v="7"/>
    <x v="71"/>
    <x v="0"/>
    <x v="1"/>
  </r>
  <r>
    <x v="1"/>
    <x v="3"/>
    <x v="7"/>
    <x v="72"/>
    <x v="0"/>
    <x v="1"/>
  </r>
  <r>
    <x v="1"/>
    <x v="4"/>
    <x v="8"/>
    <x v="73"/>
    <x v="0"/>
    <x v="1"/>
  </r>
  <r>
    <x v="1"/>
    <x v="4"/>
    <x v="8"/>
    <x v="74"/>
    <x v="0"/>
    <x v="1"/>
  </r>
  <r>
    <x v="1"/>
    <x v="4"/>
    <x v="8"/>
    <x v="75"/>
    <x v="0"/>
    <x v="0"/>
  </r>
  <r>
    <x v="1"/>
    <x v="4"/>
    <x v="8"/>
    <x v="76"/>
    <x v="0"/>
    <x v="1"/>
  </r>
  <r>
    <x v="1"/>
    <x v="4"/>
    <x v="8"/>
    <x v="77"/>
    <x v="0"/>
    <x v="1"/>
  </r>
  <r>
    <x v="1"/>
    <x v="4"/>
    <x v="8"/>
    <x v="78"/>
    <x v="0"/>
    <x v="1"/>
  </r>
  <r>
    <x v="1"/>
    <x v="4"/>
    <x v="8"/>
    <x v="79"/>
    <x v="0"/>
    <x v="0"/>
  </r>
  <r>
    <x v="1"/>
    <x v="4"/>
    <x v="6"/>
    <x v="80"/>
    <x v="0"/>
    <x v="1"/>
  </r>
  <r>
    <x v="1"/>
    <x v="4"/>
    <x v="7"/>
    <x v="81"/>
    <x v="0"/>
    <x v="1"/>
  </r>
  <r>
    <x v="1"/>
    <x v="4"/>
    <x v="7"/>
    <x v="82"/>
    <x v="0"/>
    <x v="1"/>
  </r>
  <r>
    <x v="1"/>
    <x v="4"/>
    <x v="7"/>
    <x v="83"/>
    <x v="0"/>
    <x v="0"/>
  </r>
  <r>
    <x v="1"/>
    <x v="5"/>
    <x v="8"/>
    <x v="84"/>
    <x v="0"/>
    <x v="1"/>
  </r>
  <r>
    <x v="1"/>
    <x v="5"/>
    <x v="8"/>
    <x v="85"/>
    <x v="0"/>
    <x v="1"/>
  </r>
  <r>
    <x v="1"/>
    <x v="5"/>
    <x v="8"/>
    <x v="86"/>
    <x v="0"/>
    <x v="1"/>
  </r>
  <r>
    <x v="1"/>
    <x v="5"/>
    <x v="8"/>
    <x v="87"/>
    <x v="0"/>
    <x v="0"/>
  </r>
  <r>
    <x v="1"/>
    <x v="5"/>
    <x v="6"/>
    <x v="88"/>
    <x v="0"/>
    <x v="1"/>
  </r>
  <r>
    <x v="1"/>
    <x v="5"/>
    <x v="6"/>
    <x v="89"/>
    <x v="0"/>
    <x v="1"/>
  </r>
  <r>
    <x v="1"/>
    <x v="5"/>
    <x v="6"/>
    <x v="90"/>
    <x v="0"/>
    <x v="0"/>
  </r>
  <r>
    <x v="1"/>
    <x v="5"/>
    <x v="6"/>
    <x v="91"/>
    <x v="0"/>
    <x v="0"/>
  </r>
  <r>
    <x v="1"/>
    <x v="5"/>
    <x v="6"/>
    <x v="92"/>
    <x v="0"/>
    <x v="1"/>
  </r>
  <r>
    <x v="1"/>
    <x v="5"/>
    <x v="7"/>
    <x v="93"/>
    <x v="0"/>
    <x v="0"/>
  </r>
  <r>
    <x v="1"/>
    <x v="5"/>
    <x v="7"/>
    <x v="94"/>
    <x v="0"/>
    <x v="1"/>
  </r>
  <r>
    <x v="1"/>
    <x v="6"/>
    <x v="8"/>
    <x v="95"/>
    <x v="0"/>
    <x v="1"/>
  </r>
  <r>
    <x v="1"/>
    <x v="6"/>
    <x v="6"/>
    <x v="96"/>
    <x v="0"/>
    <x v="1"/>
  </r>
  <r>
    <x v="1"/>
    <x v="6"/>
    <x v="7"/>
    <x v="97"/>
    <x v="0"/>
    <x v="0"/>
  </r>
  <r>
    <x v="1"/>
    <x v="6"/>
    <x v="7"/>
    <x v="98"/>
    <x v="0"/>
    <x v="1"/>
  </r>
  <r>
    <x v="1"/>
    <x v="6"/>
    <x v="7"/>
    <x v="99"/>
    <x v="0"/>
    <x v="0"/>
  </r>
  <r>
    <x v="1"/>
    <x v="7"/>
    <x v="8"/>
    <x v="100"/>
    <x v="0"/>
    <x v="1"/>
  </r>
  <r>
    <x v="1"/>
    <x v="7"/>
    <x v="6"/>
    <x v="101"/>
    <x v="0"/>
    <x v="0"/>
  </r>
  <r>
    <x v="1"/>
    <x v="7"/>
    <x v="6"/>
    <x v="102"/>
    <x v="0"/>
    <x v="1"/>
  </r>
  <r>
    <x v="1"/>
    <x v="7"/>
    <x v="7"/>
    <x v="103"/>
    <x v="0"/>
    <x v="1"/>
  </r>
  <r>
    <x v="1"/>
    <x v="7"/>
    <x v="7"/>
    <x v="104"/>
    <x v="0"/>
    <x v="0"/>
  </r>
</pivotCacheRecords>
</file>

<file path=xl/pivotCache/pivotCacheRecords3.xml><?xml version="1.0" encoding="utf-8"?>
<pivotCacheRecords xmlns="http://schemas.openxmlformats.org/spreadsheetml/2006/main" xmlns:r="http://schemas.openxmlformats.org/officeDocument/2006/relationships" count="105">
  <r>
    <x v="0"/>
    <x v="0"/>
    <x v="0"/>
    <x v="0"/>
    <x v="0"/>
    <x v="0"/>
  </r>
  <r>
    <x v="0"/>
    <x v="0"/>
    <x v="0"/>
    <x v="1"/>
    <x v="0"/>
    <x v="1"/>
  </r>
  <r>
    <x v="0"/>
    <x v="0"/>
    <x v="0"/>
    <x v="2"/>
    <x v="0"/>
    <x v="2"/>
  </r>
  <r>
    <x v="0"/>
    <x v="0"/>
    <x v="0"/>
    <x v="3"/>
    <x v="0"/>
    <x v="1"/>
  </r>
  <r>
    <x v="0"/>
    <x v="0"/>
    <x v="0"/>
    <x v="4"/>
    <x v="0"/>
    <x v="1"/>
  </r>
  <r>
    <x v="0"/>
    <x v="0"/>
    <x v="0"/>
    <x v="5"/>
    <x v="0"/>
    <x v="1"/>
  </r>
  <r>
    <x v="0"/>
    <x v="0"/>
    <x v="1"/>
    <x v="6"/>
    <x v="0"/>
    <x v="2"/>
  </r>
  <r>
    <x v="0"/>
    <x v="0"/>
    <x v="1"/>
    <x v="7"/>
    <x v="0"/>
    <x v="2"/>
  </r>
  <r>
    <x v="0"/>
    <x v="0"/>
    <x v="1"/>
    <x v="8"/>
    <x v="0"/>
    <x v="2"/>
  </r>
  <r>
    <x v="0"/>
    <x v="0"/>
    <x v="1"/>
    <x v="9"/>
    <x v="0"/>
    <x v="2"/>
  </r>
  <r>
    <x v="0"/>
    <x v="0"/>
    <x v="2"/>
    <x v="10"/>
    <x v="0"/>
    <x v="2"/>
  </r>
  <r>
    <x v="0"/>
    <x v="0"/>
    <x v="2"/>
    <x v="11"/>
    <x v="0"/>
    <x v="1"/>
  </r>
  <r>
    <x v="0"/>
    <x v="0"/>
    <x v="2"/>
    <x v="12"/>
    <x v="0"/>
    <x v="2"/>
  </r>
  <r>
    <x v="0"/>
    <x v="0"/>
    <x v="2"/>
    <x v="13"/>
    <x v="0"/>
    <x v="1"/>
  </r>
  <r>
    <x v="0"/>
    <x v="0"/>
    <x v="2"/>
    <x v="14"/>
    <x v="0"/>
    <x v="2"/>
  </r>
  <r>
    <x v="0"/>
    <x v="0"/>
    <x v="2"/>
    <x v="15"/>
    <x v="0"/>
    <x v="1"/>
  </r>
  <r>
    <x v="0"/>
    <x v="0"/>
    <x v="2"/>
    <x v="16"/>
    <x v="0"/>
    <x v="2"/>
  </r>
  <r>
    <x v="0"/>
    <x v="0"/>
    <x v="2"/>
    <x v="17"/>
    <x v="0"/>
    <x v="1"/>
  </r>
  <r>
    <x v="0"/>
    <x v="0"/>
    <x v="2"/>
    <x v="18"/>
    <x v="0"/>
    <x v="1"/>
  </r>
  <r>
    <x v="0"/>
    <x v="0"/>
    <x v="3"/>
    <x v="19"/>
    <x v="0"/>
    <x v="2"/>
  </r>
  <r>
    <x v="0"/>
    <x v="0"/>
    <x v="3"/>
    <x v="20"/>
    <x v="0"/>
    <x v="2"/>
  </r>
  <r>
    <x v="0"/>
    <x v="0"/>
    <x v="3"/>
    <x v="21"/>
    <x v="0"/>
    <x v="2"/>
  </r>
  <r>
    <x v="0"/>
    <x v="0"/>
    <x v="3"/>
    <x v="22"/>
    <x v="0"/>
    <x v="2"/>
  </r>
  <r>
    <x v="0"/>
    <x v="0"/>
    <x v="4"/>
    <x v="23"/>
    <x v="0"/>
    <x v="2"/>
  </r>
  <r>
    <x v="0"/>
    <x v="0"/>
    <x v="4"/>
    <x v="24"/>
    <x v="0"/>
    <x v="1"/>
  </r>
  <r>
    <x v="0"/>
    <x v="0"/>
    <x v="4"/>
    <x v="25"/>
    <x v="0"/>
    <x v="1"/>
  </r>
  <r>
    <x v="0"/>
    <x v="0"/>
    <x v="4"/>
    <x v="26"/>
    <x v="0"/>
    <x v="1"/>
  </r>
  <r>
    <x v="0"/>
    <x v="0"/>
    <x v="4"/>
    <x v="27"/>
    <x v="0"/>
    <x v="2"/>
  </r>
  <r>
    <x v="0"/>
    <x v="0"/>
    <x v="4"/>
    <x v="28"/>
    <x v="0"/>
    <x v="1"/>
  </r>
  <r>
    <x v="0"/>
    <x v="0"/>
    <x v="4"/>
    <x v="29"/>
    <x v="0"/>
    <x v="2"/>
  </r>
  <r>
    <x v="0"/>
    <x v="0"/>
    <x v="5"/>
    <x v="30"/>
    <x v="0"/>
    <x v="1"/>
  </r>
  <r>
    <x v="0"/>
    <x v="0"/>
    <x v="5"/>
    <x v="31"/>
    <x v="0"/>
    <x v="1"/>
  </r>
  <r>
    <x v="0"/>
    <x v="0"/>
    <x v="5"/>
    <x v="32"/>
    <x v="0"/>
    <x v="2"/>
  </r>
  <r>
    <x v="1"/>
    <x v="1"/>
    <x v="6"/>
    <x v="33"/>
    <x v="0"/>
    <x v="2"/>
  </r>
  <r>
    <x v="1"/>
    <x v="1"/>
    <x v="6"/>
    <x v="34"/>
    <x v="0"/>
    <x v="1"/>
  </r>
  <r>
    <x v="1"/>
    <x v="1"/>
    <x v="6"/>
    <x v="35"/>
    <x v="0"/>
    <x v="1"/>
  </r>
  <r>
    <x v="1"/>
    <x v="1"/>
    <x v="6"/>
    <x v="36"/>
    <x v="0"/>
    <x v="2"/>
  </r>
  <r>
    <x v="1"/>
    <x v="1"/>
    <x v="6"/>
    <x v="37"/>
    <x v="0"/>
    <x v="1"/>
  </r>
  <r>
    <x v="1"/>
    <x v="1"/>
    <x v="6"/>
    <x v="38"/>
    <x v="0"/>
    <x v="2"/>
  </r>
  <r>
    <x v="1"/>
    <x v="1"/>
    <x v="6"/>
    <x v="39"/>
    <x v="0"/>
    <x v="1"/>
  </r>
  <r>
    <x v="1"/>
    <x v="1"/>
    <x v="7"/>
    <x v="40"/>
    <x v="0"/>
    <x v="1"/>
  </r>
  <r>
    <x v="1"/>
    <x v="2"/>
    <x v="8"/>
    <x v="41"/>
    <x v="0"/>
    <x v="2"/>
  </r>
  <r>
    <x v="1"/>
    <x v="2"/>
    <x v="8"/>
    <x v="42"/>
    <x v="0"/>
    <x v="1"/>
  </r>
  <r>
    <x v="1"/>
    <x v="2"/>
    <x v="8"/>
    <x v="43"/>
    <x v="0"/>
    <x v="1"/>
  </r>
  <r>
    <x v="1"/>
    <x v="2"/>
    <x v="8"/>
    <x v="44"/>
    <x v="0"/>
    <x v="2"/>
  </r>
  <r>
    <x v="1"/>
    <x v="2"/>
    <x v="8"/>
    <x v="45"/>
    <x v="0"/>
    <x v="1"/>
  </r>
  <r>
    <x v="1"/>
    <x v="2"/>
    <x v="8"/>
    <x v="46"/>
    <x v="0"/>
    <x v="2"/>
  </r>
  <r>
    <x v="1"/>
    <x v="2"/>
    <x v="6"/>
    <x v="47"/>
    <x v="0"/>
    <x v="1"/>
  </r>
  <r>
    <x v="1"/>
    <x v="2"/>
    <x v="6"/>
    <x v="48"/>
    <x v="0"/>
    <x v="1"/>
  </r>
  <r>
    <x v="1"/>
    <x v="2"/>
    <x v="6"/>
    <x v="49"/>
    <x v="0"/>
    <x v="2"/>
  </r>
  <r>
    <x v="1"/>
    <x v="2"/>
    <x v="7"/>
    <x v="50"/>
    <x v="0"/>
    <x v="1"/>
  </r>
  <r>
    <x v="1"/>
    <x v="2"/>
    <x v="7"/>
    <x v="51"/>
    <x v="0"/>
    <x v="1"/>
  </r>
  <r>
    <x v="1"/>
    <x v="2"/>
    <x v="7"/>
    <x v="52"/>
    <x v="0"/>
    <x v="1"/>
  </r>
  <r>
    <x v="1"/>
    <x v="2"/>
    <x v="7"/>
    <x v="53"/>
    <x v="0"/>
    <x v="2"/>
  </r>
  <r>
    <x v="1"/>
    <x v="2"/>
    <x v="7"/>
    <x v="54"/>
    <x v="0"/>
    <x v="1"/>
  </r>
  <r>
    <x v="1"/>
    <x v="2"/>
    <x v="7"/>
    <x v="55"/>
    <x v="0"/>
    <x v="2"/>
  </r>
  <r>
    <x v="1"/>
    <x v="2"/>
    <x v="7"/>
    <x v="56"/>
    <x v="0"/>
    <x v="1"/>
  </r>
  <r>
    <x v="1"/>
    <x v="2"/>
    <x v="7"/>
    <x v="57"/>
    <x v="0"/>
    <x v="1"/>
  </r>
  <r>
    <x v="1"/>
    <x v="2"/>
    <x v="7"/>
    <x v="58"/>
    <x v="0"/>
    <x v="1"/>
  </r>
  <r>
    <x v="1"/>
    <x v="2"/>
    <x v="7"/>
    <x v="59"/>
    <x v="0"/>
    <x v="1"/>
  </r>
  <r>
    <x v="1"/>
    <x v="3"/>
    <x v="8"/>
    <x v="60"/>
    <x v="0"/>
    <x v="1"/>
  </r>
  <r>
    <x v="1"/>
    <x v="3"/>
    <x v="8"/>
    <x v="61"/>
    <x v="0"/>
    <x v="1"/>
  </r>
  <r>
    <x v="1"/>
    <x v="3"/>
    <x v="8"/>
    <x v="62"/>
    <x v="0"/>
    <x v="1"/>
  </r>
  <r>
    <x v="1"/>
    <x v="3"/>
    <x v="8"/>
    <x v="63"/>
    <x v="0"/>
    <x v="2"/>
  </r>
  <r>
    <x v="1"/>
    <x v="3"/>
    <x v="8"/>
    <x v="64"/>
    <x v="0"/>
    <x v="1"/>
  </r>
  <r>
    <x v="1"/>
    <x v="3"/>
    <x v="8"/>
    <x v="65"/>
    <x v="0"/>
    <x v="1"/>
  </r>
  <r>
    <x v="1"/>
    <x v="3"/>
    <x v="6"/>
    <x v="66"/>
    <x v="0"/>
    <x v="2"/>
  </r>
  <r>
    <x v="1"/>
    <x v="3"/>
    <x v="6"/>
    <x v="67"/>
    <x v="0"/>
    <x v="1"/>
  </r>
  <r>
    <x v="1"/>
    <x v="3"/>
    <x v="6"/>
    <x v="68"/>
    <x v="0"/>
    <x v="1"/>
  </r>
  <r>
    <x v="1"/>
    <x v="3"/>
    <x v="7"/>
    <x v="69"/>
    <x v="0"/>
    <x v="1"/>
  </r>
  <r>
    <x v="1"/>
    <x v="3"/>
    <x v="7"/>
    <x v="70"/>
    <x v="0"/>
    <x v="1"/>
  </r>
  <r>
    <x v="1"/>
    <x v="3"/>
    <x v="7"/>
    <x v="71"/>
    <x v="0"/>
    <x v="1"/>
  </r>
  <r>
    <x v="1"/>
    <x v="3"/>
    <x v="7"/>
    <x v="72"/>
    <x v="0"/>
    <x v="1"/>
  </r>
  <r>
    <x v="1"/>
    <x v="4"/>
    <x v="8"/>
    <x v="73"/>
    <x v="0"/>
    <x v="1"/>
  </r>
  <r>
    <x v="1"/>
    <x v="4"/>
    <x v="8"/>
    <x v="74"/>
    <x v="0"/>
    <x v="1"/>
  </r>
  <r>
    <x v="1"/>
    <x v="4"/>
    <x v="8"/>
    <x v="75"/>
    <x v="0"/>
    <x v="2"/>
  </r>
  <r>
    <x v="1"/>
    <x v="4"/>
    <x v="8"/>
    <x v="76"/>
    <x v="0"/>
    <x v="1"/>
  </r>
  <r>
    <x v="1"/>
    <x v="4"/>
    <x v="8"/>
    <x v="77"/>
    <x v="0"/>
    <x v="1"/>
  </r>
  <r>
    <x v="1"/>
    <x v="4"/>
    <x v="8"/>
    <x v="78"/>
    <x v="0"/>
    <x v="1"/>
  </r>
  <r>
    <x v="1"/>
    <x v="4"/>
    <x v="8"/>
    <x v="79"/>
    <x v="0"/>
    <x v="2"/>
  </r>
  <r>
    <x v="1"/>
    <x v="4"/>
    <x v="6"/>
    <x v="80"/>
    <x v="0"/>
    <x v="1"/>
  </r>
  <r>
    <x v="1"/>
    <x v="4"/>
    <x v="7"/>
    <x v="81"/>
    <x v="0"/>
    <x v="1"/>
  </r>
  <r>
    <x v="1"/>
    <x v="4"/>
    <x v="7"/>
    <x v="82"/>
    <x v="0"/>
    <x v="1"/>
  </r>
  <r>
    <x v="1"/>
    <x v="4"/>
    <x v="7"/>
    <x v="83"/>
    <x v="0"/>
    <x v="2"/>
  </r>
  <r>
    <x v="1"/>
    <x v="5"/>
    <x v="8"/>
    <x v="84"/>
    <x v="0"/>
    <x v="1"/>
  </r>
  <r>
    <x v="1"/>
    <x v="5"/>
    <x v="8"/>
    <x v="85"/>
    <x v="0"/>
    <x v="1"/>
  </r>
  <r>
    <x v="1"/>
    <x v="5"/>
    <x v="8"/>
    <x v="86"/>
    <x v="0"/>
    <x v="1"/>
  </r>
  <r>
    <x v="1"/>
    <x v="5"/>
    <x v="8"/>
    <x v="87"/>
    <x v="0"/>
    <x v="2"/>
  </r>
  <r>
    <x v="1"/>
    <x v="5"/>
    <x v="6"/>
    <x v="88"/>
    <x v="0"/>
    <x v="1"/>
  </r>
  <r>
    <x v="1"/>
    <x v="5"/>
    <x v="6"/>
    <x v="89"/>
    <x v="0"/>
    <x v="1"/>
  </r>
  <r>
    <x v="1"/>
    <x v="5"/>
    <x v="6"/>
    <x v="90"/>
    <x v="0"/>
    <x v="2"/>
  </r>
  <r>
    <x v="1"/>
    <x v="5"/>
    <x v="6"/>
    <x v="91"/>
    <x v="0"/>
    <x v="2"/>
  </r>
  <r>
    <x v="1"/>
    <x v="5"/>
    <x v="6"/>
    <x v="92"/>
    <x v="0"/>
    <x v="1"/>
  </r>
  <r>
    <x v="1"/>
    <x v="5"/>
    <x v="7"/>
    <x v="93"/>
    <x v="0"/>
    <x v="2"/>
  </r>
  <r>
    <x v="1"/>
    <x v="5"/>
    <x v="7"/>
    <x v="94"/>
    <x v="0"/>
    <x v="1"/>
  </r>
  <r>
    <x v="1"/>
    <x v="6"/>
    <x v="8"/>
    <x v="95"/>
    <x v="0"/>
    <x v="1"/>
  </r>
  <r>
    <x v="1"/>
    <x v="6"/>
    <x v="6"/>
    <x v="96"/>
    <x v="0"/>
    <x v="1"/>
  </r>
  <r>
    <x v="1"/>
    <x v="6"/>
    <x v="7"/>
    <x v="97"/>
    <x v="0"/>
    <x v="2"/>
  </r>
  <r>
    <x v="1"/>
    <x v="6"/>
    <x v="7"/>
    <x v="98"/>
    <x v="0"/>
    <x v="1"/>
  </r>
  <r>
    <x v="1"/>
    <x v="6"/>
    <x v="7"/>
    <x v="99"/>
    <x v="0"/>
    <x v="2"/>
  </r>
  <r>
    <x v="1"/>
    <x v="7"/>
    <x v="8"/>
    <x v="100"/>
    <x v="0"/>
    <x v="1"/>
  </r>
  <r>
    <x v="1"/>
    <x v="7"/>
    <x v="6"/>
    <x v="101"/>
    <x v="0"/>
    <x v="2"/>
  </r>
  <r>
    <x v="1"/>
    <x v="7"/>
    <x v="6"/>
    <x v="102"/>
    <x v="0"/>
    <x v="1"/>
  </r>
  <r>
    <x v="1"/>
    <x v="7"/>
    <x v="7"/>
    <x v="103"/>
    <x v="0"/>
    <x v="1"/>
  </r>
  <r>
    <x v="1"/>
    <x v="7"/>
    <x v="7"/>
    <x v="104"/>
    <x v="0"/>
    <x v="2"/>
  </r>
</pivotCacheRecords>
</file>

<file path=xl/pivotCache/pivotCacheRecords4.xml><?xml version="1.0" encoding="utf-8"?>
<pivotCacheRecords xmlns="http://schemas.openxmlformats.org/spreadsheetml/2006/main" xmlns:r="http://schemas.openxmlformats.org/officeDocument/2006/relationships" count="32">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r>
    <x v="0"/>
    <x v="0"/>
  </r>
</pivotCacheRecords>
</file>

<file path=xl/pivotCache/pivotCacheRecords5.xml><?xml version="1.0" encoding="utf-8"?>
<pivotCacheRecords xmlns="http://schemas.openxmlformats.org/spreadsheetml/2006/main" xmlns:r="http://schemas.openxmlformats.org/officeDocument/2006/relationships" count="105">
  <r>
    <x v="0"/>
    <x v="0"/>
    <x v="0"/>
    <x v="0"/>
    <x v="0"/>
    <x v="0"/>
  </r>
  <r>
    <x v="0"/>
    <x v="0"/>
    <x v="0"/>
    <x v="1"/>
    <x v="0"/>
    <x v="1"/>
  </r>
  <r>
    <x v="0"/>
    <x v="0"/>
    <x v="0"/>
    <x v="2"/>
    <x v="0"/>
    <x v="0"/>
  </r>
  <r>
    <x v="0"/>
    <x v="0"/>
    <x v="0"/>
    <x v="3"/>
    <x v="0"/>
    <x v="1"/>
  </r>
  <r>
    <x v="0"/>
    <x v="0"/>
    <x v="0"/>
    <x v="4"/>
    <x v="0"/>
    <x v="1"/>
  </r>
  <r>
    <x v="0"/>
    <x v="0"/>
    <x v="0"/>
    <x v="5"/>
    <x v="0"/>
    <x v="1"/>
  </r>
  <r>
    <x v="0"/>
    <x v="0"/>
    <x v="1"/>
    <x v="6"/>
    <x v="0"/>
    <x v="0"/>
  </r>
  <r>
    <x v="0"/>
    <x v="0"/>
    <x v="1"/>
    <x v="7"/>
    <x v="0"/>
    <x v="0"/>
  </r>
  <r>
    <x v="0"/>
    <x v="0"/>
    <x v="1"/>
    <x v="8"/>
    <x v="0"/>
    <x v="0"/>
  </r>
  <r>
    <x v="0"/>
    <x v="0"/>
    <x v="1"/>
    <x v="9"/>
    <x v="0"/>
    <x v="0"/>
  </r>
  <r>
    <x v="0"/>
    <x v="0"/>
    <x v="2"/>
    <x v="10"/>
    <x v="0"/>
    <x v="0"/>
  </r>
  <r>
    <x v="0"/>
    <x v="0"/>
    <x v="2"/>
    <x v="11"/>
    <x v="0"/>
    <x v="1"/>
  </r>
  <r>
    <x v="0"/>
    <x v="0"/>
    <x v="2"/>
    <x v="12"/>
    <x v="0"/>
    <x v="0"/>
  </r>
  <r>
    <x v="0"/>
    <x v="0"/>
    <x v="2"/>
    <x v="13"/>
    <x v="0"/>
    <x v="1"/>
  </r>
  <r>
    <x v="0"/>
    <x v="0"/>
    <x v="2"/>
    <x v="14"/>
    <x v="0"/>
    <x v="0"/>
  </r>
  <r>
    <x v="0"/>
    <x v="0"/>
    <x v="2"/>
    <x v="15"/>
    <x v="0"/>
    <x v="1"/>
  </r>
  <r>
    <x v="0"/>
    <x v="0"/>
    <x v="2"/>
    <x v="16"/>
    <x v="0"/>
    <x v="0"/>
  </r>
  <r>
    <x v="0"/>
    <x v="0"/>
    <x v="2"/>
    <x v="17"/>
    <x v="0"/>
    <x v="1"/>
  </r>
  <r>
    <x v="0"/>
    <x v="0"/>
    <x v="2"/>
    <x v="18"/>
    <x v="0"/>
    <x v="1"/>
  </r>
  <r>
    <x v="0"/>
    <x v="0"/>
    <x v="3"/>
    <x v="19"/>
    <x v="0"/>
    <x v="0"/>
  </r>
  <r>
    <x v="0"/>
    <x v="0"/>
    <x v="3"/>
    <x v="20"/>
    <x v="0"/>
    <x v="0"/>
  </r>
  <r>
    <x v="0"/>
    <x v="0"/>
    <x v="3"/>
    <x v="21"/>
    <x v="0"/>
    <x v="0"/>
  </r>
  <r>
    <x v="0"/>
    <x v="0"/>
    <x v="3"/>
    <x v="22"/>
    <x v="0"/>
    <x v="0"/>
  </r>
  <r>
    <x v="0"/>
    <x v="0"/>
    <x v="4"/>
    <x v="23"/>
    <x v="0"/>
    <x v="0"/>
  </r>
  <r>
    <x v="0"/>
    <x v="0"/>
    <x v="4"/>
    <x v="24"/>
    <x v="0"/>
    <x v="1"/>
  </r>
  <r>
    <x v="0"/>
    <x v="0"/>
    <x v="4"/>
    <x v="25"/>
    <x v="0"/>
    <x v="1"/>
  </r>
  <r>
    <x v="0"/>
    <x v="0"/>
    <x v="4"/>
    <x v="26"/>
    <x v="0"/>
    <x v="1"/>
  </r>
  <r>
    <x v="0"/>
    <x v="0"/>
    <x v="4"/>
    <x v="27"/>
    <x v="0"/>
    <x v="0"/>
  </r>
  <r>
    <x v="0"/>
    <x v="0"/>
    <x v="4"/>
    <x v="28"/>
    <x v="0"/>
    <x v="1"/>
  </r>
  <r>
    <x v="0"/>
    <x v="0"/>
    <x v="4"/>
    <x v="29"/>
    <x v="0"/>
    <x v="0"/>
  </r>
  <r>
    <x v="0"/>
    <x v="0"/>
    <x v="5"/>
    <x v="30"/>
    <x v="0"/>
    <x v="1"/>
  </r>
  <r>
    <x v="0"/>
    <x v="0"/>
    <x v="5"/>
    <x v="31"/>
    <x v="0"/>
    <x v="1"/>
  </r>
  <r>
    <x v="0"/>
    <x v="0"/>
    <x v="5"/>
    <x v="32"/>
    <x v="0"/>
    <x v="0"/>
  </r>
  <r>
    <x v="1"/>
    <x v="1"/>
    <x v="6"/>
    <x v="33"/>
    <x v="0"/>
    <x v="0"/>
  </r>
  <r>
    <x v="1"/>
    <x v="1"/>
    <x v="6"/>
    <x v="34"/>
    <x v="0"/>
    <x v="1"/>
  </r>
  <r>
    <x v="1"/>
    <x v="1"/>
    <x v="6"/>
    <x v="35"/>
    <x v="0"/>
    <x v="1"/>
  </r>
  <r>
    <x v="1"/>
    <x v="1"/>
    <x v="6"/>
    <x v="36"/>
    <x v="0"/>
    <x v="0"/>
  </r>
  <r>
    <x v="1"/>
    <x v="1"/>
    <x v="6"/>
    <x v="37"/>
    <x v="0"/>
    <x v="1"/>
  </r>
  <r>
    <x v="1"/>
    <x v="1"/>
    <x v="6"/>
    <x v="38"/>
    <x v="0"/>
    <x v="0"/>
  </r>
  <r>
    <x v="1"/>
    <x v="1"/>
    <x v="6"/>
    <x v="39"/>
    <x v="0"/>
    <x v="1"/>
  </r>
  <r>
    <x v="1"/>
    <x v="1"/>
    <x v="7"/>
    <x v="40"/>
    <x v="0"/>
    <x v="1"/>
  </r>
  <r>
    <x v="1"/>
    <x v="2"/>
    <x v="8"/>
    <x v="41"/>
    <x v="0"/>
    <x v="0"/>
  </r>
  <r>
    <x v="1"/>
    <x v="2"/>
    <x v="8"/>
    <x v="42"/>
    <x v="0"/>
    <x v="1"/>
  </r>
  <r>
    <x v="1"/>
    <x v="2"/>
    <x v="8"/>
    <x v="43"/>
    <x v="0"/>
    <x v="1"/>
  </r>
  <r>
    <x v="1"/>
    <x v="2"/>
    <x v="8"/>
    <x v="44"/>
    <x v="0"/>
    <x v="0"/>
  </r>
  <r>
    <x v="1"/>
    <x v="2"/>
    <x v="8"/>
    <x v="45"/>
    <x v="0"/>
    <x v="1"/>
  </r>
  <r>
    <x v="1"/>
    <x v="2"/>
    <x v="8"/>
    <x v="46"/>
    <x v="0"/>
    <x v="0"/>
  </r>
  <r>
    <x v="1"/>
    <x v="2"/>
    <x v="6"/>
    <x v="47"/>
    <x v="0"/>
    <x v="1"/>
  </r>
  <r>
    <x v="1"/>
    <x v="2"/>
    <x v="6"/>
    <x v="48"/>
    <x v="0"/>
    <x v="1"/>
  </r>
  <r>
    <x v="1"/>
    <x v="2"/>
    <x v="6"/>
    <x v="49"/>
    <x v="0"/>
    <x v="0"/>
  </r>
  <r>
    <x v="1"/>
    <x v="2"/>
    <x v="7"/>
    <x v="50"/>
    <x v="0"/>
    <x v="1"/>
  </r>
  <r>
    <x v="1"/>
    <x v="2"/>
    <x v="7"/>
    <x v="51"/>
    <x v="0"/>
    <x v="1"/>
  </r>
  <r>
    <x v="1"/>
    <x v="2"/>
    <x v="7"/>
    <x v="52"/>
    <x v="0"/>
    <x v="1"/>
  </r>
  <r>
    <x v="1"/>
    <x v="2"/>
    <x v="7"/>
    <x v="53"/>
    <x v="0"/>
    <x v="0"/>
  </r>
  <r>
    <x v="1"/>
    <x v="2"/>
    <x v="7"/>
    <x v="54"/>
    <x v="0"/>
    <x v="1"/>
  </r>
  <r>
    <x v="1"/>
    <x v="2"/>
    <x v="7"/>
    <x v="55"/>
    <x v="0"/>
    <x v="0"/>
  </r>
  <r>
    <x v="1"/>
    <x v="2"/>
    <x v="7"/>
    <x v="56"/>
    <x v="0"/>
    <x v="1"/>
  </r>
  <r>
    <x v="1"/>
    <x v="2"/>
    <x v="7"/>
    <x v="57"/>
    <x v="0"/>
    <x v="1"/>
  </r>
  <r>
    <x v="1"/>
    <x v="2"/>
    <x v="7"/>
    <x v="58"/>
    <x v="0"/>
    <x v="1"/>
  </r>
  <r>
    <x v="1"/>
    <x v="2"/>
    <x v="7"/>
    <x v="59"/>
    <x v="0"/>
    <x v="1"/>
  </r>
  <r>
    <x v="1"/>
    <x v="3"/>
    <x v="8"/>
    <x v="60"/>
    <x v="0"/>
    <x v="0"/>
  </r>
  <r>
    <x v="1"/>
    <x v="3"/>
    <x v="8"/>
    <x v="61"/>
    <x v="0"/>
    <x v="0"/>
  </r>
  <r>
    <x v="1"/>
    <x v="3"/>
    <x v="8"/>
    <x v="62"/>
    <x v="0"/>
    <x v="1"/>
  </r>
  <r>
    <x v="1"/>
    <x v="3"/>
    <x v="8"/>
    <x v="63"/>
    <x v="0"/>
    <x v="1"/>
  </r>
  <r>
    <x v="1"/>
    <x v="3"/>
    <x v="8"/>
    <x v="64"/>
    <x v="0"/>
    <x v="0"/>
  </r>
  <r>
    <x v="1"/>
    <x v="3"/>
    <x v="8"/>
    <x v="65"/>
    <x v="0"/>
    <x v="0"/>
  </r>
  <r>
    <x v="1"/>
    <x v="3"/>
    <x v="6"/>
    <x v="66"/>
    <x v="0"/>
    <x v="1"/>
  </r>
  <r>
    <x v="1"/>
    <x v="3"/>
    <x v="6"/>
    <x v="67"/>
    <x v="0"/>
    <x v="1"/>
  </r>
  <r>
    <x v="1"/>
    <x v="3"/>
    <x v="6"/>
    <x v="68"/>
    <x v="0"/>
    <x v="1"/>
  </r>
  <r>
    <x v="1"/>
    <x v="3"/>
    <x v="7"/>
    <x v="69"/>
    <x v="0"/>
    <x v="1"/>
  </r>
  <r>
    <x v="1"/>
    <x v="3"/>
    <x v="7"/>
    <x v="70"/>
    <x v="0"/>
    <x v="1"/>
  </r>
  <r>
    <x v="1"/>
    <x v="3"/>
    <x v="7"/>
    <x v="71"/>
    <x v="0"/>
    <x v="1"/>
  </r>
  <r>
    <x v="1"/>
    <x v="3"/>
    <x v="7"/>
    <x v="72"/>
    <x v="0"/>
    <x v="1"/>
  </r>
  <r>
    <x v="1"/>
    <x v="4"/>
    <x v="8"/>
    <x v="73"/>
    <x v="0"/>
    <x v="1"/>
  </r>
  <r>
    <x v="1"/>
    <x v="4"/>
    <x v="8"/>
    <x v="74"/>
    <x v="0"/>
    <x v="1"/>
  </r>
  <r>
    <x v="1"/>
    <x v="4"/>
    <x v="8"/>
    <x v="75"/>
    <x v="0"/>
    <x v="0"/>
  </r>
  <r>
    <x v="1"/>
    <x v="4"/>
    <x v="8"/>
    <x v="76"/>
    <x v="0"/>
    <x v="1"/>
  </r>
  <r>
    <x v="1"/>
    <x v="4"/>
    <x v="8"/>
    <x v="77"/>
    <x v="0"/>
    <x v="1"/>
  </r>
  <r>
    <x v="1"/>
    <x v="4"/>
    <x v="8"/>
    <x v="78"/>
    <x v="0"/>
    <x v="1"/>
  </r>
  <r>
    <x v="1"/>
    <x v="4"/>
    <x v="8"/>
    <x v="79"/>
    <x v="0"/>
    <x v="0"/>
  </r>
  <r>
    <x v="1"/>
    <x v="4"/>
    <x v="6"/>
    <x v="80"/>
    <x v="0"/>
    <x v="1"/>
  </r>
  <r>
    <x v="1"/>
    <x v="4"/>
    <x v="7"/>
    <x v="81"/>
    <x v="0"/>
    <x v="1"/>
  </r>
  <r>
    <x v="1"/>
    <x v="4"/>
    <x v="7"/>
    <x v="82"/>
    <x v="0"/>
    <x v="1"/>
  </r>
  <r>
    <x v="1"/>
    <x v="4"/>
    <x v="7"/>
    <x v="83"/>
    <x v="0"/>
    <x v="0"/>
  </r>
  <r>
    <x v="1"/>
    <x v="5"/>
    <x v="8"/>
    <x v="84"/>
    <x v="0"/>
    <x v="1"/>
  </r>
  <r>
    <x v="1"/>
    <x v="5"/>
    <x v="8"/>
    <x v="85"/>
    <x v="0"/>
    <x v="1"/>
  </r>
  <r>
    <x v="1"/>
    <x v="5"/>
    <x v="8"/>
    <x v="86"/>
    <x v="0"/>
    <x v="1"/>
  </r>
  <r>
    <x v="1"/>
    <x v="5"/>
    <x v="8"/>
    <x v="87"/>
    <x v="0"/>
    <x v="0"/>
  </r>
  <r>
    <x v="1"/>
    <x v="5"/>
    <x v="6"/>
    <x v="88"/>
    <x v="0"/>
    <x v="1"/>
  </r>
  <r>
    <x v="1"/>
    <x v="5"/>
    <x v="6"/>
    <x v="89"/>
    <x v="0"/>
    <x v="1"/>
  </r>
  <r>
    <x v="1"/>
    <x v="5"/>
    <x v="6"/>
    <x v="90"/>
    <x v="0"/>
    <x v="0"/>
  </r>
  <r>
    <x v="1"/>
    <x v="5"/>
    <x v="6"/>
    <x v="91"/>
    <x v="0"/>
    <x v="0"/>
  </r>
  <r>
    <x v="1"/>
    <x v="5"/>
    <x v="6"/>
    <x v="92"/>
    <x v="0"/>
    <x v="1"/>
  </r>
  <r>
    <x v="1"/>
    <x v="5"/>
    <x v="7"/>
    <x v="93"/>
    <x v="0"/>
    <x v="0"/>
  </r>
  <r>
    <x v="1"/>
    <x v="5"/>
    <x v="7"/>
    <x v="94"/>
    <x v="0"/>
    <x v="1"/>
  </r>
  <r>
    <x v="1"/>
    <x v="6"/>
    <x v="8"/>
    <x v="95"/>
    <x v="0"/>
    <x v="1"/>
  </r>
  <r>
    <x v="1"/>
    <x v="6"/>
    <x v="6"/>
    <x v="96"/>
    <x v="0"/>
    <x v="1"/>
  </r>
  <r>
    <x v="1"/>
    <x v="6"/>
    <x v="7"/>
    <x v="97"/>
    <x v="0"/>
    <x v="0"/>
  </r>
  <r>
    <x v="1"/>
    <x v="6"/>
    <x v="7"/>
    <x v="98"/>
    <x v="0"/>
    <x v="1"/>
  </r>
  <r>
    <x v="1"/>
    <x v="6"/>
    <x v="7"/>
    <x v="99"/>
    <x v="0"/>
    <x v="0"/>
  </r>
  <r>
    <x v="1"/>
    <x v="7"/>
    <x v="8"/>
    <x v="100"/>
    <x v="0"/>
    <x v="1"/>
  </r>
  <r>
    <x v="1"/>
    <x v="7"/>
    <x v="6"/>
    <x v="101"/>
    <x v="0"/>
    <x v="0"/>
  </r>
  <r>
    <x v="1"/>
    <x v="7"/>
    <x v="6"/>
    <x v="102"/>
    <x v="0"/>
    <x v="1"/>
  </r>
  <r>
    <x v="1"/>
    <x v="7"/>
    <x v="7"/>
    <x v="103"/>
    <x v="0"/>
    <x v="1"/>
  </r>
  <r>
    <x v="1"/>
    <x v="7"/>
    <x v="7"/>
    <x v="104"/>
    <x v="0"/>
    <x v="0"/>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x v="0"/>
    <x v="0"/>
    <n v="0"/>
    <n v="6"/>
    <x v="0"/>
    <x v="0"/>
  </r>
  <r>
    <x v="0"/>
    <x v="0"/>
    <x v="1"/>
    <n v="1"/>
    <n v="4"/>
    <x v="1"/>
    <x v="1"/>
  </r>
  <r>
    <x v="0"/>
    <x v="0"/>
    <x v="2"/>
    <n v="4"/>
    <n v="9"/>
    <x v="2"/>
    <x v="2"/>
  </r>
  <r>
    <x v="0"/>
    <x v="0"/>
    <x v="3"/>
    <n v="3"/>
    <n v="4"/>
    <x v="3"/>
    <x v="3"/>
  </r>
  <r>
    <x v="0"/>
    <x v="0"/>
    <x v="4"/>
    <n v="3"/>
    <n v="7"/>
    <x v="4"/>
    <x v="4"/>
  </r>
  <r>
    <x v="0"/>
    <x v="0"/>
    <x v="5"/>
    <n v="1"/>
    <n v="3"/>
    <x v="5"/>
    <x v="5"/>
  </r>
  <r>
    <x v="1"/>
    <x v="1"/>
    <x v="6"/>
    <n v="3"/>
    <n v="7"/>
    <x v="4"/>
    <x v="4"/>
  </r>
  <r>
    <x v="1"/>
    <x v="1"/>
    <x v="7"/>
    <n v="0"/>
    <n v="1"/>
    <x v="0"/>
    <x v="0"/>
  </r>
  <r>
    <x v="1"/>
    <x v="2"/>
    <x v="8"/>
    <n v="2"/>
    <n v="6"/>
    <x v="5"/>
    <x v="5"/>
  </r>
  <r>
    <x v="1"/>
    <x v="2"/>
    <x v="6"/>
    <n v="1"/>
    <n v="3"/>
    <x v="5"/>
    <x v="5"/>
  </r>
  <r>
    <x v="1"/>
    <x v="2"/>
    <x v="7"/>
    <n v="2"/>
    <n v="10"/>
    <x v="6"/>
    <x v="6"/>
  </r>
  <r>
    <x v="1"/>
    <x v="3"/>
    <x v="8"/>
    <n v="4"/>
    <n v="6"/>
    <x v="7"/>
    <x v="7"/>
  </r>
  <r>
    <x v="1"/>
    <x v="3"/>
    <x v="6"/>
    <n v="0"/>
    <n v="3"/>
    <x v="0"/>
    <x v="0"/>
  </r>
  <r>
    <x v="1"/>
    <x v="3"/>
    <x v="7"/>
    <n v="0"/>
    <n v="4"/>
    <x v="0"/>
    <x v="0"/>
  </r>
  <r>
    <x v="1"/>
    <x v="4"/>
    <x v="8"/>
    <n v="2"/>
    <n v="7"/>
    <x v="8"/>
    <x v="8"/>
  </r>
  <r>
    <x v="1"/>
    <x v="4"/>
    <x v="6"/>
    <n v="0"/>
    <n v="1"/>
    <x v="0"/>
    <x v="0"/>
  </r>
  <r>
    <x v="1"/>
    <x v="4"/>
    <x v="7"/>
    <n v="1"/>
    <n v="3"/>
    <x v="5"/>
    <x v="5"/>
  </r>
  <r>
    <x v="1"/>
    <x v="5"/>
    <x v="8"/>
    <n v="1"/>
    <n v="4"/>
    <x v="1"/>
    <x v="1"/>
  </r>
  <r>
    <x v="1"/>
    <x v="5"/>
    <x v="6"/>
    <n v="2"/>
    <n v="5"/>
    <x v="9"/>
    <x v="9"/>
  </r>
  <r>
    <x v="1"/>
    <x v="5"/>
    <x v="7"/>
    <n v="1"/>
    <n v="2"/>
    <x v="10"/>
    <x v="10"/>
  </r>
  <r>
    <x v="1"/>
    <x v="6"/>
    <x v="8"/>
    <s v="1"/>
    <n v="1"/>
    <x v="11"/>
    <x v="11"/>
  </r>
  <r>
    <x v="1"/>
    <x v="6"/>
    <x v="6"/>
    <s v="1"/>
    <n v="1"/>
    <x v="11"/>
    <x v="11"/>
  </r>
  <r>
    <x v="1"/>
    <x v="6"/>
    <x v="7"/>
    <n v="3"/>
    <n v="3"/>
    <x v="11"/>
    <x v="11"/>
  </r>
  <r>
    <x v="1"/>
    <x v="7"/>
    <x v="8"/>
    <n v="1"/>
    <n v="1"/>
    <x v="11"/>
    <x v="11"/>
  </r>
  <r>
    <x v="1"/>
    <x v="7"/>
    <x v="6"/>
    <n v="1"/>
    <n v="2"/>
    <x v="10"/>
    <x v="10"/>
  </r>
  <r>
    <x v="1"/>
    <x v="7"/>
    <x v="7"/>
    <n v="2"/>
    <n v="2"/>
    <x v="11"/>
    <x v="11"/>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5">
  <r>
    <x v="0"/>
    <x v="0"/>
    <x v="0"/>
    <s v="Average length of stay in hospital  "/>
    <m/>
    <s v="0"/>
  </r>
  <r>
    <x v="0"/>
    <x v="0"/>
    <x v="0"/>
    <s v="Hospital bed coverage"/>
    <m/>
    <s v="0"/>
  </r>
  <r>
    <x v="0"/>
    <x v="0"/>
    <x v="0"/>
    <s v="Admission/discharge rate"/>
    <m/>
    <s v="0"/>
  </r>
  <r>
    <x v="0"/>
    <x v="0"/>
    <x v="0"/>
    <s v="Intensity of surgical theatre use"/>
    <m/>
    <s v="0"/>
  </r>
  <r>
    <x v="0"/>
    <x v="0"/>
    <x v="0"/>
    <s v="Surgery postponed or cancelled"/>
    <m/>
    <s v="0"/>
  </r>
  <r>
    <x v="0"/>
    <x v="0"/>
    <x v="0"/>
    <s v="Cost of a Standard Hospital Stay"/>
    <m/>
    <s v="0"/>
  </r>
  <r>
    <x v="0"/>
    <x v="0"/>
    <x v="1"/>
    <s v="Hospital Deaths (HSMR)"/>
    <m/>
    <s v="1"/>
  </r>
  <r>
    <x v="0"/>
    <x v="0"/>
    <x v="1"/>
    <s v="Hospital Deaths Following Major Surgery"/>
    <m/>
    <s v="0"/>
  </r>
  <r>
    <x v="0"/>
    <x v="0"/>
    <x v="1"/>
    <s v="All Patients Readmitted to Hospital"/>
    <m/>
    <s v="0"/>
  </r>
  <r>
    <x v="0"/>
    <x v="0"/>
    <x v="1"/>
    <s v="Hospital risk-adjusted Mortality rate (in hospital and up to 30 days after discharge)"/>
    <m/>
    <s v="0"/>
  </r>
  <r>
    <x v="0"/>
    <x v="0"/>
    <x v="2"/>
    <s v="In-Hospital Hip Fracture"/>
    <m/>
    <s v="1"/>
  </r>
  <r>
    <x v="0"/>
    <x v="0"/>
    <x v="2"/>
    <s v="In-Hospital Sepsis"/>
    <m/>
    <s v="0"/>
  </r>
  <r>
    <x v="0"/>
    <x v="0"/>
    <x v="2"/>
    <s v="Nursing-Sensitive Adverse Events for Medical Patients"/>
    <m/>
    <s v="1"/>
  </r>
  <r>
    <x v="0"/>
    <x v="0"/>
    <x v="2"/>
    <s v="Nursing-Sensitive Adverse Events for Surgical Patients"/>
    <m/>
    <s v="0"/>
  </r>
  <r>
    <x v="0"/>
    <x v="0"/>
    <x v="2"/>
    <s v="Proportion of reported incidents that are harmful"/>
    <m/>
    <s v="1"/>
  </r>
  <r>
    <x v="0"/>
    <x v="0"/>
    <x v="2"/>
    <s v="Hospital-acquired infections (VAP, urinary catheter associated UTI, central line associated blood stream, surgical site, infections in neonates)"/>
    <m/>
    <s v="0"/>
  </r>
  <r>
    <x v="0"/>
    <x v="0"/>
    <x v="2"/>
    <s v="Medical errors per sector (post- surgery, improper treatment, iatrogenic)"/>
    <m/>
    <s v="1"/>
  </r>
  <r>
    <x v="0"/>
    <x v="0"/>
    <x v="2"/>
    <s v="Staff injury"/>
    <m/>
    <s v="0"/>
  </r>
  <r>
    <x v="0"/>
    <x v="0"/>
    <x v="2"/>
    <s v="Staff needle puncture incidents"/>
    <m/>
    <s v="0"/>
  </r>
  <r>
    <x v="0"/>
    <x v="0"/>
    <x v="3"/>
    <s v="Average score on overall perception/satisfaction items in patient surveys"/>
    <m/>
    <s v="1"/>
  </r>
  <r>
    <x v="0"/>
    <x v="0"/>
    <x v="3"/>
    <s v="Average score on interpersonal aspect items in patient surveys"/>
    <m/>
    <s v="1"/>
  </r>
  <r>
    <x v="0"/>
    <x v="0"/>
    <x v="3"/>
    <s v="Average score on information and empowerment items in patient surveys"/>
    <m/>
    <s v="0"/>
  </r>
  <r>
    <x v="0"/>
    <x v="0"/>
    <x v="3"/>
    <s v="Average score on perceived continuity of care items in patient surveys"/>
    <m/>
    <s v="1"/>
  </r>
  <r>
    <x v="0"/>
    <x v="0"/>
    <x v="4"/>
    <s v="Absenteeism: short- term absenteeism"/>
    <m/>
    <s v="1"/>
  </r>
  <r>
    <x v="0"/>
    <x v="0"/>
    <x v="4"/>
    <s v="Absenteeism: long- term absenteeism"/>
    <m/>
    <s v="0"/>
  </r>
  <r>
    <x v="0"/>
    <x v="0"/>
    <x v="4"/>
    <s v="Staff burnout"/>
    <m/>
    <s v="0"/>
  </r>
  <r>
    <x v="0"/>
    <x v="0"/>
    <x v="4"/>
    <s v="Staff working overtime"/>
    <m/>
    <s v="0"/>
  </r>
  <r>
    <x v="0"/>
    <x v="0"/>
    <x v="4"/>
    <s v="Satisfaction from working environment"/>
    <m/>
    <s v="1"/>
  </r>
  <r>
    <x v="0"/>
    <x v="0"/>
    <x v="4"/>
    <s v="Clearly defined responsibilities in staff"/>
    <m/>
    <s v="0"/>
  </r>
  <r>
    <x v="0"/>
    <x v="0"/>
    <x v="4"/>
    <s v="Continuous education for health professionals"/>
    <m/>
    <s v="1"/>
  </r>
  <r>
    <x v="0"/>
    <x v="0"/>
    <x v="5"/>
    <s v="Time needed for initial clinical examination at the ER after arrival"/>
    <m/>
    <s v="0"/>
  </r>
  <r>
    <x v="0"/>
    <x v="0"/>
    <x v="5"/>
    <s v="Time needed for admission after arrival at the ER"/>
    <m/>
    <s v="0"/>
  </r>
  <r>
    <x v="0"/>
    <x v="0"/>
    <x v="5"/>
    <s v="Time needed for elective surgical treatment"/>
    <m/>
    <s v="1"/>
  </r>
  <r>
    <x v="1"/>
    <x v="1"/>
    <x v="6"/>
    <s v="Waiting times for emergency hospital care: proportion seen on time (Resuscitation - within 2 minutes)"/>
    <m/>
    <s v="1"/>
  </r>
  <r>
    <x v="1"/>
    <x v="1"/>
    <x v="6"/>
    <s v="Waiting times for emergency hospital care: proportion seen on time (Emergency - within 10 minutes)"/>
    <m/>
    <s v="0"/>
  </r>
  <r>
    <x v="1"/>
    <x v="1"/>
    <x v="6"/>
    <s v="Waiting times for emergency hospital care: proportion seen on time (Urgent - within 30 minutes)"/>
    <m/>
    <s v="0"/>
  </r>
  <r>
    <x v="1"/>
    <x v="1"/>
    <x v="6"/>
    <s v="Average time to head scan for patients with serious head injury"/>
    <m/>
    <s v="1"/>
  </r>
  <r>
    <x v="1"/>
    <x v="1"/>
    <x v="6"/>
    <s v="Average time to operation for complex leg fracture with skin damage"/>
    <m/>
    <s v="0"/>
  </r>
  <r>
    <x v="1"/>
    <x v="1"/>
    <x v="6"/>
    <s v="Percentage of patients at risk of severe haemorrhage who receive drugs to reduce bleeding"/>
    <m/>
    <s v="1"/>
  </r>
  <r>
    <x v="1"/>
    <x v="1"/>
    <x v="6"/>
    <s v="Percentage of significantly injured patients that have a rehabilitation prescription documented"/>
    <m/>
    <s v="0"/>
  </r>
  <r>
    <x v="1"/>
    <x v="1"/>
    <x v="7"/>
    <s v="Major trauma: 30 day survival"/>
    <m/>
    <s v="0"/>
  </r>
  <r>
    <x v="1"/>
    <x v="2"/>
    <x v="8"/>
    <s v="Myocardial Infarction: volume of admissions"/>
    <m/>
    <s v="1"/>
  </r>
  <r>
    <x v="1"/>
    <x v="2"/>
    <x v="8"/>
    <s v="STEMI: volume of admissions"/>
    <m/>
    <s v="0"/>
  </r>
  <r>
    <x v="1"/>
    <x v="2"/>
    <x v="8"/>
    <s v="NSTEMI: volume of admissions"/>
    <m/>
    <s v="0"/>
  </r>
  <r>
    <x v="1"/>
    <x v="2"/>
    <x v="8"/>
    <s v="Volume of admissions with at least one PCI"/>
    <m/>
    <s v="1"/>
  </r>
  <r>
    <x v="1"/>
    <x v="2"/>
    <x v="8"/>
    <s v="Coronary artery bypass graft (CABG): volume of admissions"/>
    <m/>
    <s v="0"/>
  </r>
  <r>
    <x v="1"/>
    <x v="2"/>
    <x v="8"/>
    <s v="Valvuloplasty or heart valve replacement: volume of admissions"/>
    <m/>
    <s v="1"/>
  </r>
  <r>
    <x v="1"/>
    <x v="2"/>
    <x v="6"/>
    <s v="Myocardial Infarction: proportion of treated with PCI within 48 hours"/>
    <m/>
    <s v="0"/>
  </r>
  <r>
    <x v="1"/>
    <x v="2"/>
    <x v="6"/>
    <s v="STEMI: proportion of treated with PCI within 48 hours from first hospital admission"/>
    <m/>
    <s v="0"/>
  </r>
  <r>
    <x v="1"/>
    <x v="2"/>
    <x v="6"/>
    <s v="NSTEMI: proportion of treated with PCI within 72 hours from first hospital admission"/>
    <m/>
    <s v="1"/>
  </r>
  <r>
    <x v="1"/>
    <x v="2"/>
    <x v="7"/>
    <s v="Myocardial Infarction: 30-day All-Cause Readmission"/>
    <m/>
    <s v="0"/>
  </r>
  <r>
    <x v="1"/>
    <x v="2"/>
    <x v="7"/>
    <s v="Myocardial Infarction with PCI: 30-Day All-Cause Readmission"/>
    <m/>
    <s v="0"/>
  </r>
  <r>
    <x v="1"/>
    <x v="2"/>
    <x v="7"/>
    <s v="Myocardial Infarction: 30-day mortality"/>
    <m/>
    <s v="0"/>
  </r>
  <r>
    <x v="1"/>
    <x v="2"/>
    <x v="7"/>
    <s v="Myocardial Infarction without PCI: 30-day mortality"/>
    <m/>
    <s v="1"/>
  </r>
  <r>
    <x v="1"/>
    <x v="2"/>
    <x v="7"/>
    <s v="Myocardial Infarction with PCI: 30-day mortality"/>
    <m/>
    <s v="0"/>
  </r>
  <r>
    <x v="1"/>
    <x v="2"/>
    <x v="7"/>
    <s v="Myocardial Infarction with PCI within 48 hours: 30-day mortality"/>
    <m/>
    <s v="1"/>
  </r>
  <r>
    <x v="1"/>
    <x v="2"/>
    <x v="7"/>
    <s v="Myocardial Infarction with PCI after 48 hours from the admission: 30-day mortality"/>
    <m/>
    <s v="0"/>
  </r>
  <r>
    <x v="1"/>
    <x v="2"/>
    <x v="7"/>
    <s v="Coronary artery bypass graft (CABG): 30-day All-Cause Readmission"/>
    <m/>
    <s v="0"/>
  </r>
  <r>
    <x v="1"/>
    <x v="2"/>
    <x v="7"/>
    <s v="Coronary artery bypass graft (CABG): 30-day mortality"/>
    <m/>
    <s v="0"/>
  </r>
  <r>
    <x v="1"/>
    <x v="2"/>
    <x v="7"/>
    <s v="Valvuloplasty or heart valve replacement: 30-day mortality"/>
    <m/>
    <s v="0"/>
  </r>
  <r>
    <x v="1"/>
    <x v="3"/>
    <x v="8"/>
    <s v="Surgical intervention for cancer of the esophagus: volume of admissions"/>
    <m/>
    <s v="1"/>
  </r>
  <r>
    <x v="1"/>
    <x v="3"/>
    <x v="8"/>
    <s v="Surgical intervention for cancer of the stomach: volume of admissions"/>
    <m/>
    <s v="1"/>
  </r>
  <r>
    <x v="1"/>
    <x v="3"/>
    <x v="8"/>
    <s v="Surgical intervention for cancer of the colon: volume of admissions "/>
    <m/>
    <s v="0"/>
  </r>
  <r>
    <x v="1"/>
    <x v="3"/>
    <x v="8"/>
    <s v="Surgical intervention for cancer of the colon: proportion of laparoscopic interventions"/>
    <m/>
    <s v="0"/>
  </r>
  <r>
    <x v="1"/>
    <x v="3"/>
    <x v="8"/>
    <s v="Surgical intervention for cancer of the rectum: volume of admissions"/>
    <m/>
    <s v="1"/>
  </r>
  <r>
    <x v="1"/>
    <x v="3"/>
    <x v="8"/>
    <s v="Surgical intervention for cancer of the rectum: proportion of laparoscopic interventions"/>
    <m/>
    <s v="1"/>
  </r>
  <r>
    <x v="1"/>
    <x v="3"/>
    <x v="6"/>
    <s v="Surgical intervention for oesophago-gastric cancer: length of stay"/>
    <m/>
    <s v="0"/>
  </r>
  <r>
    <x v="1"/>
    <x v="3"/>
    <x v="6"/>
    <s v="Surgical intervention for cancer of the colon in laparoscopy: postoperative lenght of stay"/>
    <m/>
    <s v="0"/>
  </r>
  <r>
    <x v="1"/>
    <x v="3"/>
    <x v="6"/>
    <s v="Surgical intervention for colorectal cancer: length of stay over 5 days"/>
    <m/>
    <s v="0"/>
  </r>
  <r>
    <x v="1"/>
    <x v="3"/>
    <x v="7"/>
    <s v="Surgical intervention for cancer of the stomach: 30-day mortality"/>
    <m/>
    <s v="0"/>
  </r>
  <r>
    <x v="1"/>
    <x v="3"/>
    <x v="7"/>
    <s v="Surgical intervention for colorectal cancer: unplanned readmission rate"/>
    <m/>
    <s v="0"/>
  </r>
  <r>
    <x v="1"/>
    <x v="3"/>
    <x v="7"/>
    <s v="Surgical intervention for cancer of the colon: 30-day mortality"/>
    <m/>
    <s v="0"/>
  </r>
  <r>
    <x v="1"/>
    <x v="3"/>
    <x v="7"/>
    <s v="Surgical intervention for cancer of the rectum: 30-day mortality"/>
    <m/>
    <s v="0"/>
  </r>
  <r>
    <x v="1"/>
    <x v="4"/>
    <x v="8"/>
    <s v="Surgical intervention for cancer of the liver: volume of admissions"/>
    <m/>
    <s v="0"/>
  </r>
  <r>
    <x v="1"/>
    <x v="4"/>
    <x v="8"/>
    <s v="Surgical intervention for cancer of the gallbladder: volume of admissions"/>
    <m/>
    <s v="0"/>
  </r>
  <r>
    <x v="1"/>
    <x v="4"/>
    <x v="8"/>
    <s v="Surgical intervention for cancer of the pancreas: volume of admissions"/>
    <m/>
    <s v="1"/>
  </r>
  <r>
    <x v="1"/>
    <x v="4"/>
    <x v="8"/>
    <s v="Cholecystectomy: volume of admissions"/>
    <m/>
    <s v="0"/>
  </r>
  <r>
    <x v="1"/>
    <x v="4"/>
    <x v="8"/>
    <s v="Laparotomic cholecystectomy: volume of admissions "/>
    <m/>
    <s v="0"/>
  </r>
  <r>
    <x v="1"/>
    <x v="4"/>
    <x v="8"/>
    <s v="Laparoscopic cholecystectomy in ordinary admission: volume of admissions"/>
    <m/>
    <s v="0"/>
  </r>
  <r>
    <x v="1"/>
    <x v="4"/>
    <x v="8"/>
    <s v="Laparoscopic cholecystectomy in day surgery: volume of admissions"/>
    <m/>
    <s v="1"/>
  </r>
  <r>
    <x v="1"/>
    <x v="4"/>
    <x v="6"/>
    <s v="Laparoscopic cholecystectomy: proportion of ordinary admissions with length of stay less than 3 days after surgery"/>
    <m/>
    <s v="0"/>
  </r>
  <r>
    <x v="1"/>
    <x v="4"/>
    <x v="7"/>
    <s v="Surgical intervention for cancer of the liver: 30-day mortality"/>
    <m/>
    <s v="0"/>
  </r>
  <r>
    <x v="1"/>
    <x v="4"/>
    <x v="7"/>
    <s v="Surgical intervention for cancer of the pancreas: 30-day mortality"/>
    <m/>
    <s v="0"/>
  </r>
  <r>
    <x v="1"/>
    <x v="4"/>
    <x v="7"/>
    <s v="Laparoscopic cholecystectomy in ordinary admission: complications within 30 days"/>
    <m/>
    <s v="1"/>
  </r>
  <r>
    <x v="1"/>
    <x v="5"/>
    <x v="8"/>
    <s v="Surgical intervention for cancer of the kidney: volume of admissions"/>
    <m/>
    <s v="0"/>
  </r>
  <r>
    <x v="1"/>
    <x v="5"/>
    <x v="8"/>
    <s v="Surgical intervention for cancer of the bladder: volume of admissions"/>
    <m/>
    <s v="0"/>
  </r>
  <r>
    <x v="1"/>
    <x v="5"/>
    <x v="8"/>
    <s v="Surgical intervention for cancer of the prostate: volume of admissions"/>
    <m/>
    <s v="0"/>
  </r>
  <r>
    <x v="1"/>
    <x v="5"/>
    <x v="8"/>
    <s v="Surgical intervention for cancer of the uterus: volume of admissions"/>
    <m/>
    <s v="1"/>
  </r>
  <r>
    <x v="1"/>
    <x v="5"/>
    <x v="6"/>
    <s v="Nephrectomies: length of stay after minimally invasive surgery "/>
    <m/>
    <s v="0"/>
  </r>
  <r>
    <x v="1"/>
    <x v="5"/>
    <x v="6"/>
    <s v="Nephrectomies: lenght of stay after open surgery "/>
    <m/>
    <s v="0"/>
  </r>
  <r>
    <x v="1"/>
    <x v="5"/>
    <x v="6"/>
    <s v="Prostatectomy: length of stay after laparoscopic procedures"/>
    <m/>
    <s v="1"/>
  </r>
  <r>
    <x v="1"/>
    <x v="5"/>
    <x v="6"/>
    <s v="Prostatectomy: length of stay after open procedures"/>
    <m/>
    <s v="1"/>
  </r>
  <r>
    <x v="1"/>
    <x v="5"/>
    <x v="6"/>
    <s v="Prostatectomy: length of stay after robotically assisted procedures"/>
    <m/>
    <s v="0"/>
  </r>
  <r>
    <x v="1"/>
    <x v="5"/>
    <x v="7"/>
    <s v="Surgical intervention for cancer of the kidney: 30-day mortality"/>
    <m/>
    <s v="1"/>
  </r>
  <r>
    <x v="1"/>
    <x v="5"/>
    <x v="7"/>
    <s v="Surgical intervention for cancer of the prostate: readmissions within 30 days"/>
    <m/>
    <s v="0"/>
  </r>
  <r>
    <x v="1"/>
    <x v="6"/>
    <x v="8"/>
    <s v="Surgical intervention for cancer of the lung: volume of admissions"/>
    <m/>
    <s v="1"/>
  </r>
  <r>
    <x v="1"/>
    <x v="6"/>
    <x v="6"/>
    <s v="Surgical intervention for cancer of the lung: length of stay"/>
    <m/>
    <s v="1"/>
  </r>
  <r>
    <x v="1"/>
    <x v="6"/>
    <x v="7"/>
    <s v="Surgical intervention for cancer of the lung: 30-day mortality"/>
    <m/>
    <s v="1"/>
  </r>
  <r>
    <x v="1"/>
    <x v="6"/>
    <x v="7"/>
    <s v="Surgical intervention for cancer of the lung: 90 day post-operative survival"/>
    <m/>
    <s v="1"/>
  </r>
  <r>
    <x v="1"/>
    <x v="6"/>
    <x v="7"/>
    <s v="Surgical intervention for cancer of the lung: one year survival"/>
    <m/>
    <s v="1"/>
  </r>
  <r>
    <x v="1"/>
    <x v="7"/>
    <x v="8"/>
    <s v="Surgical intervention for cancer of the breast: volume of admissions"/>
    <m/>
    <s v="0"/>
  </r>
  <r>
    <x v="1"/>
    <x v="7"/>
    <x v="6"/>
    <s v="Surgical intervention for cancer of the breast: proportion of conserving intervention"/>
    <m/>
    <s v="1"/>
  </r>
  <r>
    <x v="1"/>
    <x v="7"/>
    <x v="6"/>
    <s v="Proportion of reconstruction interventions or tissue expander insertion during the index admission for mastectomy for cancer of the breast"/>
    <m/>
    <s v="0"/>
  </r>
  <r>
    <x v="1"/>
    <x v="7"/>
    <x v="7"/>
    <s v="Proportion of other resection interventions within 90 days from a surgical conserving intervention for cancer of the breast"/>
    <m/>
    <s v="1"/>
  </r>
  <r>
    <x v="1"/>
    <x v="7"/>
    <x v="7"/>
    <s v="Proportion of other resection interventions within 120 days from a surgical conserving intervention for cancer of the breast"/>
    <m/>
    <s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3" cacheId="2" applyNumberFormats="0" applyBorderFormats="0" applyFontFormats="0" applyPatternFormats="0" applyAlignmentFormats="0" applyWidthHeightFormats="1" dataCaption="Values" updatedVersion="5" minRefreshableVersion="3" useAutoFormatting="1" createdVersion="5" indent="0" compact="0" outline="1" outlineData="1" compactData="0" multipleFieldFilters="0">
  <location ref="K10:K11" firstHeaderRow="1" firstDataRow="1" firstDataCol="0"/>
  <pivotFields count="6">
    <pivotField compact="0" showAll="0">
      <items count="3">
        <item x="0"/>
        <item x="1"/>
        <item t="default"/>
      </items>
    </pivotField>
    <pivotField compact="0" showAll="0"/>
    <pivotField compact="0" showAll="0"/>
    <pivotField compact="0" showAll="0"/>
    <pivotField compact="0" showAll="0"/>
    <pivotField dataField="1" compact="0" showAll="0">
      <items count="4">
        <item x="1"/>
        <item x="2"/>
        <item x="0"/>
        <item t="default"/>
      </items>
    </pivotField>
  </pivotFields>
  <dataFields count="1">
    <dataField name="Average of Success in reaching target" fld="5"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1300-000000000000}" name="PivotTable5" cacheId="4" applyNumberFormats="0" applyBorderFormats="0" applyFontFormats="0" applyPatternFormats="0" applyAlignmentFormats="0" applyWidthHeightFormats="1" dataCaption="Values" updatedVersion="5" minRefreshableVersion="3" useAutoFormatting="1" createdVersion="5" indent="0" compact="0" outline="1" outlineData="1" compactData="0" multipleFieldFilters="0">
  <location ref="J6:J7" firstHeaderRow="1" firstDataRow="1" firstDataCol="0"/>
  <pivotFields count="6">
    <pivotField compact="0" showAll="0">
      <items count="3">
        <item x="0"/>
        <item x="1"/>
        <item t="default"/>
      </items>
    </pivotField>
    <pivotField compact="0" showAll="0"/>
    <pivotField compact="0" showAll="0"/>
    <pivotField compact="0" showAll="0"/>
    <pivotField compact="0" showAll="0"/>
    <pivotField dataField="1" compact="0" showAll="0">
      <items count="3">
        <item x="1"/>
        <item x="0"/>
        <item t="default"/>
      </items>
    </pivotField>
  </pivotFields>
  <dataFields count="1">
    <dataField name="Average of Success in reaching target" fld="5"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1400-000004000000}" name="PivotTable14" cacheId="5"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location ref="A86:B89" firstHeaderRow="1" firstDataRow="1" firstDataCol="2" rowPageCount="2" colPageCount="1"/>
  <pivotFields count="7">
    <pivotField axis="axisPage" compact="0" showAll="0">
      <items count="3">
        <item x="0"/>
        <item x="1"/>
        <item t="default"/>
      </items>
    </pivotField>
    <pivotField compact="0" multipleItemSelectionAllowed="1" showAll="0"/>
    <pivotField axis="axisPage" compact="0" showAll="0">
      <items count="10">
        <item x="1"/>
        <item x="0"/>
        <item x="7"/>
        <item x="3"/>
        <item x="6"/>
        <item x="2"/>
        <item x="4"/>
        <item x="5"/>
        <item x="8"/>
        <item t="default"/>
      </items>
    </pivotField>
    <pivotField compact="0" showAll="0"/>
    <pivotField compact="0" showAll="0"/>
    <pivotField axis="axisRow" compact="0" showAll="0">
      <items count="18">
        <item m="1" x="16"/>
        <item x="11"/>
        <item m="1" x="14"/>
        <item m="1" x="12"/>
        <item x="0"/>
        <item x="6"/>
        <item m="1" x="15"/>
        <item m="1" x="13"/>
        <item x="1"/>
        <item x="9"/>
        <item x="10"/>
        <item x="3"/>
        <item x="2"/>
        <item x="4"/>
        <item x="5"/>
        <item x="7"/>
        <item x="8"/>
        <item t="default"/>
      </items>
    </pivotField>
    <pivotField axis="axisRow" compact="0" showAll="0">
      <items count="18">
        <item m="1" x="13"/>
        <item x="11"/>
        <item m="1" x="12"/>
        <item m="1" x="16"/>
        <item x="0"/>
        <item x="6"/>
        <item m="1" x="14"/>
        <item m="1" x="15"/>
        <item x="1"/>
        <item x="9"/>
        <item x="10"/>
        <item x="3"/>
        <item x="2"/>
        <item x="4"/>
        <item x="5"/>
        <item x="7"/>
        <item x="8"/>
        <item t="default"/>
      </items>
    </pivotField>
  </pivotFields>
  <rowFields count="2">
    <field x="6"/>
    <field x="5"/>
  </rowFields>
  <rowItems count="3">
    <i>
      <x v="4"/>
    </i>
    <i r="1">
      <x v="4"/>
    </i>
    <i t="grand">
      <x/>
    </i>
  </rowItems>
  <colItems count="1">
    <i/>
  </colItems>
  <pageFields count="2">
    <pageField fld="0" item="0" hier="0"/>
    <pageField fld="2" item="1" hier="0"/>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1400-000000000000}" name="Department" cacheId="5"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chartFormat="8">
  <location ref="A47:C56" firstHeaderRow="1" firstDataRow="2" firstDataCol="1" rowPageCount="1" colPageCount="1"/>
  <pivotFields count="7">
    <pivotField axis="axisPage" compact="0" showAll="0">
      <items count="3">
        <item x="0"/>
        <item x="1"/>
        <item t="default"/>
      </items>
    </pivotField>
    <pivotField axis="axisRow" compact="0" multipleItemSelectionAllowed="1" showAll="0">
      <items count="9">
        <item x="7"/>
        <item x="2"/>
        <item x="1"/>
        <item x="3"/>
        <item x="0"/>
        <item x="5"/>
        <item x="4"/>
        <item x="6"/>
        <item t="default"/>
      </items>
    </pivotField>
    <pivotField axis="axisCol" compact="0" showAll="0">
      <items count="10">
        <item h="1" x="1"/>
        <item h="1" x="0"/>
        <item h="1" x="7"/>
        <item h="1" x="3"/>
        <item x="6"/>
        <item h="1" x="2"/>
        <item h="1" x="4"/>
        <item h="1" x="5"/>
        <item h="1" x="8"/>
        <item t="default"/>
      </items>
    </pivotField>
    <pivotField compact="0" showAll="0"/>
    <pivotField compact="0" showAll="0"/>
    <pivotField dataField="1" compact="0" showAll="0"/>
    <pivotField compact="0" showAll="0"/>
  </pivotFields>
  <rowFields count="1">
    <field x="1"/>
  </rowFields>
  <rowItems count="8">
    <i>
      <x/>
    </i>
    <i>
      <x v="1"/>
    </i>
    <i>
      <x v="2"/>
    </i>
    <i>
      <x v="3"/>
    </i>
    <i>
      <x v="5"/>
    </i>
    <i>
      <x v="6"/>
    </i>
    <i>
      <x v="7"/>
    </i>
    <i t="grand">
      <x/>
    </i>
  </rowItems>
  <colFields count="1">
    <field x="2"/>
  </colFields>
  <colItems count="2">
    <i>
      <x v="4"/>
    </i>
    <i t="grand">
      <x/>
    </i>
  </colItems>
  <pageFields count="1">
    <pageField fld="0" item="1" hier="0"/>
  </pageFields>
  <dataFields count="1">
    <dataField name="Average of Average" fld="5" subtotal="average" baseField="0" baseItem="0"/>
  </dataFields>
  <chartFormats count="1">
    <chartFormat chart="0" format="0" series="1">
      <pivotArea type="data" outline="0" fieldPosition="0">
        <references count="2">
          <reference field="4294967294" count="1" selected="0">
            <x v="0"/>
          </reference>
          <reference field="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1400-000001000000}" name="Eff" cacheId="5"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location ref="A69:B76" firstHeaderRow="1" firstDataRow="1" firstDataCol="1" rowPageCount="1" colPageCount="1"/>
  <pivotFields count="7">
    <pivotField axis="axisPage" compact="0" showAll="0">
      <items count="3">
        <item x="0"/>
        <item x="1"/>
        <item t="default"/>
      </items>
    </pivotField>
    <pivotField compact="0" multipleItemSelectionAllowed="1" showAll="0"/>
    <pivotField axis="axisRow" compact="0" multipleItemSelectionAllowed="1" showAll="0">
      <items count="10">
        <item x="1"/>
        <item x="0"/>
        <item x="7"/>
        <item x="3"/>
        <item x="6"/>
        <item x="2"/>
        <item x="4"/>
        <item x="5"/>
        <item x="8"/>
        <item t="default"/>
      </items>
    </pivotField>
    <pivotField compact="0" showAll="0"/>
    <pivotField compact="0" showAll="0"/>
    <pivotField dataField="1" compact="0" showAll="0"/>
    <pivotField compact="0" showAll="0"/>
  </pivotFields>
  <rowFields count="1">
    <field x="2"/>
  </rowFields>
  <rowItems count="7">
    <i>
      <x/>
    </i>
    <i>
      <x v="1"/>
    </i>
    <i>
      <x v="3"/>
    </i>
    <i>
      <x v="5"/>
    </i>
    <i>
      <x v="6"/>
    </i>
    <i>
      <x v="7"/>
    </i>
    <i t="grand">
      <x/>
    </i>
  </rowItems>
  <colItems count="1">
    <i/>
  </colItems>
  <pageFields count="1">
    <pageField fld="0" item="0" hier="0"/>
  </pageFields>
  <dataFields count="1">
    <dataField name="Average of Average" fld="5"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1400-000002000000}" name="Main" cacheId="5"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location ref="A3:E40" firstHeaderRow="0" firstDataRow="1" firstDataCol="3"/>
  <pivotFields count="7">
    <pivotField axis="axisRow" compact="0" multipleItemSelectionAllowed="1" showAll="0">
      <items count="3">
        <item x="0"/>
        <item x="1"/>
        <item t="default"/>
      </items>
    </pivotField>
    <pivotField axis="axisRow" compact="0" multipleItemSelectionAllowed="1" showAll="0">
      <items count="9">
        <item x="7"/>
        <item x="2"/>
        <item x="1"/>
        <item x="3"/>
        <item x="0"/>
        <item x="5"/>
        <item x="4"/>
        <item x="6"/>
        <item t="default"/>
      </items>
    </pivotField>
    <pivotField axis="axisRow" compact="0" multipleItemSelectionAllowed="1" showAll="0">
      <items count="10">
        <item x="1"/>
        <item x="0"/>
        <item x="7"/>
        <item x="3"/>
        <item x="6"/>
        <item x="2"/>
        <item x="4"/>
        <item x="5"/>
        <item x="8"/>
        <item t="default"/>
      </items>
    </pivotField>
    <pivotField compact="0" showAll="0"/>
    <pivotField compact="0" showAll="0"/>
    <pivotField dataField="1" compact="0" showAll="0"/>
    <pivotField dataField="1" compact="0" showAll="0"/>
  </pivotFields>
  <rowFields count="3">
    <field x="0"/>
    <field x="1"/>
    <field x="2"/>
  </rowFields>
  <rowItems count="37">
    <i>
      <x/>
    </i>
    <i r="1">
      <x v="4"/>
    </i>
    <i r="2">
      <x/>
    </i>
    <i r="2">
      <x v="1"/>
    </i>
    <i r="2">
      <x v="3"/>
    </i>
    <i r="2">
      <x v="5"/>
    </i>
    <i r="2">
      <x v="6"/>
    </i>
    <i r="2">
      <x v="7"/>
    </i>
    <i>
      <x v="1"/>
    </i>
    <i r="1">
      <x/>
    </i>
    <i r="2">
      <x v="2"/>
    </i>
    <i r="2">
      <x v="4"/>
    </i>
    <i r="2">
      <x v="8"/>
    </i>
    <i r="1">
      <x v="1"/>
    </i>
    <i r="2">
      <x v="2"/>
    </i>
    <i r="2">
      <x v="4"/>
    </i>
    <i r="2">
      <x v="8"/>
    </i>
    <i r="1">
      <x v="2"/>
    </i>
    <i r="2">
      <x v="2"/>
    </i>
    <i r="2">
      <x v="4"/>
    </i>
    <i r="1">
      <x v="3"/>
    </i>
    <i r="2">
      <x v="2"/>
    </i>
    <i r="2">
      <x v="4"/>
    </i>
    <i r="2">
      <x v="8"/>
    </i>
    <i r="1">
      <x v="5"/>
    </i>
    <i r="2">
      <x v="2"/>
    </i>
    <i r="2">
      <x v="4"/>
    </i>
    <i r="2">
      <x v="8"/>
    </i>
    <i r="1">
      <x v="6"/>
    </i>
    <i r="2">
      <x v="2"/>
    </i>
    <i r="2">
      <x v="4"/>
    </i>
    <i r="2">
      <x v="8"/>
    </i>
    <i r="1">
      <x v="7"/>
    </i>
    <i r="2">
      <x v="2"/>
    </i>
    <i r="2">
      <x v="4"/>
    </i>
    <i r="2">
      <x v="8"/>
    </i>
    <i t="grand">
      <x/>
    </i>
  </rowItems>
  <colFields count="1">
    <field x="-2"/>
  </colFields>
  <colItems count="2">
    <i>
      <x/>
    </i>
    <i i="1">
      <x v="1"/>
    </i>
  </colItems>
  <dataFields count="2">
    <dataField name="Average of Average" fld="5" subtotal="average" baseField="0" baseItem="0"/>
    <dataField name="Average of Minus" fld="6"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00000000-0007-0000-1400-000005000000}" name="PivotTable4" cacheId="5"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location ref="A92:K102" firstHeaderRow="1" firstDataRow="2" firstDataCol="1" rowPageCount="1" colPageCount="1"/>
  <pivotFields count="7">
    <pivotField axis="axisPage" compact="0" multipleItemSelectionAllowed="1" showAll="0">
      <items count="3">
        <item x="0"/>
        <item x="1"/>
        <item t="default"/>
      </items>
    </pivotField>
    <pivotField axis="axisRow" compact="0" multipleItemSelectionAllowed="1" showAll="0">
      <items count="9">
        <item x="7"/>
        <item x="2"/>
        <item x="1"/>
        <item x="3"/>
        <item x="0"/>
        <item x="5"/>
        <item x="4"/>
        <item x="6"/>
        <item t="default"/>
      </items>
    </pivotField>
    <pivotField axis="axisCol" compact="0" multipleItemSelectionAllowed="1" showAll="0">
      <items count="10">
        <item x="1"/>
        <item x="0"/>
        <item x="7"/>
        <item x="3"/>
        <item x="6"/>
        <item x="2"/>
        <item x="4"/>
        <item x="5"/>
        <item x="8"/>
        <item t="default"/>
      </items>
    </pivotField>
    <pivotField compact="0" showAll="0"/>
    <pivotField compact="0" showAll="0"/>
    <pivotField dataField="1" compact="0" showAll="0"/>
    <pivotField compact="0" showAll="0"/>
  </pivotFields>
  <rowFields count="1">
    <field x="1"/>
  </rowFields>
  <rowItems count="9">
    <i>
      <x/>
    </i>
    <i>
      <x v="1"/>
    </i>
    <i>
      <x v="2"/>
    </i>
    <i>
      <x v="3"/>
    </i>
    <i>
      <x v="4"/>
    </i>
    <i>
      <x v="5"/>
    </i>
    <i>
      <x v="6"/>
    </i>
    <i>
      <x v="7"/>
    </i>
    <i t="grand">
      <x/>
    </i>
  </rowItems>
  <colFields count="1">
    <field x="2"/>
  </colFields>
  <colItems count="10">
    <i>
      <x/>
    </i>
    <i>
      <x v="1"/>
    </i>
    <i>
      <x v="2"/>
    </i>
    <i>
      <x v="3"/>
    </i>
    <i>
      <x v="4"/>
    </i>
    <i>
      <x v="5"/>
    </i>
    <i>
      <x v="6"/>
    </i>
    <i>
      <x v="7"/>
    </i>
    <i>
      <x v="8"/>
    </i>
    <i t="grand">
      <x/>
    </i>
  </colItems>
  <pageFields count="1">
    <pageField fld="0" hier="0"/>
  </pageFields>
  <dataFields count="1">
    <dataField name="Average of Average" fld="5"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00000000-0007-0000-1400-000003000000}" name="PivotTable13" cacheId="5"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location ref="A81:A82" firstHeaderRow="1" firstDataRow="1" firstDataCol="0"/>
  <pivotFields count="7">
    <pivotField compact="0" showAll="0"/>
    <pivotField compact="0" multipleItemSelectionAllowed="1" showAll="0"/>
    <pivotField compact="0" showAll="0"/>
    <pivotField compact="0" showAll="0"/>
    <pivotField compact="0" showAll="0"/>
    <pivotField dataField="1" compact="0" showAll="0"/>
    <pivotField compact="0" showAll="0"/>
  </pivotFields>
  <rowItems count="1">
    <i/>
  </rowItems>
  <colItems count="1">
    <i/>
  </colItems>
  <dataFields count="1">
    <dataField name="Average of Average" fld="5"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00000000-0007-0000-1400-000006000000}" name="VPO" cacheId="5"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chartFormat="4">
  <location ref="A61:B65" firstHeaderRow="1" firstDataRow="1" firstDataCol="1" rowPageCount="1" colPageCount="1"/>
  <pivotFields count="7">
    <pivotField axis="axisPage" compact="0" showAll="0">
      <items count="3">
        <item x="0"/>
        <item x="1"/>
        <item t="default"/>
      </items>
    </pivotField>
    <pivotField compact="0" multipleItemSelectionAllowed="1" showAll="0">
      <items count="9">
        <item x="7"/>
        <item x="2"/>
        <item x="1"/>
        <item x="3"/>
        <item x="0"/>
        <item x="5"/>
        <item x="4"/>
        <item x="6"/>
        <item t="default"/>
      </items>
    </pivotField>
    <pivotField axis="axisRow" compact="0" showAll="0">
      <items count="10">
        <item x="1"/>
        <item x="0"/>
        <item x="7"/>
        <item x="3"/>
        <item x="6"/>
        <item x="2"/>
        <item x="4"/>
        <item x="5"/>
        <item x="8"/>
        <item t="default"/>
      </items>
    </pivotField>
    <pivotField compact="0" showAll="0"/>
    <pivotField compact="0" showAll="0"/>
    <pivotField dataField="1" compact="0" showAll="0"/>
    <pivotField compact="0" showAll="0"/>
  </pivotFields>
  <rowFields count="1">
    <field x="2"/>
  </rowFields>
  <rowItems count="4">
    <i>
      <x v="2"/>
    </i>
    <i>
      <x v="4"/>
    </i>
    <i>
      <x v="8"/>
    </i>
    <i t="grand">
      <x/>
    </i>
  </rowItems>
  <colItems count="1">
    <i/>
  </colItems>
  <pageFields count="1">
    <pageField fld="0" item="1" hier="0"/>
  </pageFields>
  <dataFields count="1">
    <dataField name="Average of Average" fld="5" subtotal="average" baseField="0" baseItem="0"/>
  </dataFields>
  <chartFormats count="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2" count="1" selected="0">
            <x v="2"/>
          </reference>
        </references>
      </pivotArea>
    </chartFormat>
    <chartFormat chart="0" format="2">
      <pivotArea type="data" outline="0" fieldPosition="0">
        <references count="2">
          <reference field="4294967294" count="1" selected="0">
            <x v="0"/>
          </reference>
          <reference field="2" count="1" selected="0">
            <x v="4"/>
          </reference>
        </references>
      </pivotArea>
    </chartFormat>
    <chartFormat chart="0" format="3">
      <pivotArea type="data" outline="0" fieldPosition="0">
        <references count="2">
          <reference field="4294967294" count="1" selected="0">
            <x v="0"/>
          </reference>
          <reference field="2"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00000000-0007-0000-1700-000000000000}" name="PivotTable42" cacheId="0"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location ref="A3:D32" firstHeaderRow="1" firstDataRow="1" firstDataCol="3"/>
  <pivotFields count="6">
    <pivotField axis="axisRow" compact="0" showAll="0">
      <items count="4">
        <item h="1" x="0"/>
        <item h="1" m="1" x="2"/>
        <item x="1"/>
        <item t="default"/>
      </items>
    </pivotField>
    <pivotField axis="axisRow" compact="0" showAll="0">
      <items count="9">
        <item x="7"/>
        <item x="2"/>
        <item x="1"/>
        <item x="3"/>
        <item x="0"/>
        <item x="5"/>
        <item x="4"/>
        <item x="6"/>
        <item t="default"/>
      </items>
    </pivotField>
    <pivotField axis="axisRow" compact="0" showAll="0">
      <items count="10">
        <item x="1"/>
        <item x="0"/>
        <item x="7"/>
        <item x="3"/>
        <item x="6"/>
        <item x="2"/>
        <item x="4"/>
        <item x="5"/>
        <item x="8"/>
        <item t="default"/>
      </items>
    </pivotField>
    <pivotField compact="0" showAll="0">
      <items count="1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t="default"/>
      </items>
    </pivotField>
    <pivotField compact="0" showAll="0">
      <items count="2">
        <item x="0"/>
        <item t="default"/>
      </items>
    </pivotField>
    <pivotField dataField="1" compact="0" showAll="0">
      <items count="3">
        <item x="0"/>
        <item x="1"/>
        <item t="default"/>
      </items>
    </pivotField>
  </pivotFields>
  <rowFields count="3">
    <field x="0"/>
    <field x="1"/>
    <field x="2"/>
  </rowFields>
  <rowItems count="29">
    <i>
      <x v="2"/>
    </i>
    <i r="1">
      <x/>
    </i>
    <i r="2">
      <x v="2"/>
    </i>
    <i r="2">
      <x v="4"/>
    </i>
    <i r="2">
      <x v="8"/>
    </i>
    <i r="1">
      <x v="1"/>
    </i>
    <i r="2">
      <x v="2"/>
    </i>
    <i r="2">
      <x v="4"/>
    </i>
    <i r="2">
      <x v="8"/>
    </i>
    <i r="1">
      <x v="2"/>
    </i>
    <i r="2">
      <x v="2"/>
    </i>
    <i r="2">
      <x v="4"/>
    </i>
    <i r="1">
      <x v="3"/>
    </i>
    <i r="2">
      <x v="2"/>
    </i>
    <i r="2">
      <x v="4"/>
    </i>
    <i r="2">
      <x v="8"/>
    </i>
    <i r="1">
      <x v="5"/>
    </i>
    <i r="2">
      <x v="2"/>
    </i>
    <i r="2">
      <x v="4"/>
    </i>
    <i r="2">
      <x v="8"/>
    </i>
    <i r="1">
      <x v="6"/>
    </i>
    <i r="2">
      <x v="2"/>
    </i>
    <i r="2">
      <x v="4"/>
    </i>
    <i r="2">
      <x v="8"/>
    </i>
    <i r="1">
      <x v="7"/>
    </i>
    <i r="2">
      <x v="2"/>
    </i>
    <i r="2">
      <x v="4"/>
    </i>
    <i r="2">
      <x v="8"/>
    </i>
    <i t="grand">
      <x/>
    </i>
  </rowItems>
  <colItems count="1">
    <i/>
  </colItems>
  <dataFields count="1">
    <dataField name="Average of Success in reaching target" fld="5"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00000000-0007-0000-1700-000001000000}" name="PivotTable44" cacheId="0"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location ref="H6:I8" firstHeaderRow="1" firstDataRow="1" firstDataCol="1"/>
  <pivotFields count="6">
    <pivotField axis="axisRow" compact="0" showAll="0">
      <items count="4">
        <item h="1" x="0"/>
        <item h="1" m="1" x="2"/>
        <item x="1"/>
        <item t="default"/>
      </items>
    </pivotField>
    <pivotField compact="0" showAll="0">
      <items count="9">
        <item x="7"/>
        <item x="2"/>
        <item x="1"/>
        <item x="3"/>
        <item x="0"/>
        <item x="5"/>
        <item x="4"/>
        <item x="6"/>
        <item t="default"/>
      </items>
    </pivotField>
    <pivotField compact="0" showAll="0">
      <items count="10">
        <item x="1"/>
        <item x="0"/>
        <item x="7"/>
        <item x="3"/>
        <item x="6"/>
        <item x="2"/>
        <item x="4"/>
        <item x="5"/>
        <item x="8"/>
        <item t="default"/>
      </items>
    </pivotField>
    <pivotField compact="0" showAll="0">
      <items count="1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t="default"/>
      </items>
    </pivotField>
    <pivotField compact="0" showAll="0">
      <items count="2">
        <item x="0"/>
        <item t="default"/>
      </items>
    </pivotField>
    <pivotField dataField="1" compact="0" showAll="0">
      <items count="3">
        <item x="0"/>
        <item x="1"/>
        <item t="default"/>
      </items>
    </pivotField>
  </pivotFields>
  <rowFields count="1">
    <field x="0"/>
  </rowFields>
  <rowItems count="2">
    <i>
      <x v="2"/>
    </i>
    <i t="grand">
      <x/>
    </i>
  </rowItems>
  <colItems count="1">
    <i/>
  </colItems>
  <dataFields count="1">
    <dataField name="Average of Success in reaching target" fld="5"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1" cacheId="6"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location ref="C7:F16" firstHeaderRow="1" firstDataRow="1" firstDataCol="3"/>
  <pivotFields count="6">
    <pivotField axis="axisRow" compact="0" showAll="0">
      <items count="4">
        <item x="0"/>
        <item h="1" m="1" x="2"/>
        <item h="1" x="1"/>
        <item t="default"/>
      </items>
    </pivotField>
    <pivotField axis="axisRow" compact="0" showAll="0">
      <items count="9">
        <item x="7"/>
        <item x="2"/>
        <item x="1"/>
        <item x="3"/>
        <item x="0"/>
        <item x="5"/>
        <item x="4"/>
        <item x="6"/>
        <item t="default"/>
      </items>
    </pivotField>
    <pivotField axis="axisRow" compact="0" showAll="0">
      <items count="10">
        <item x="1"/>
        <item x="0"/>
        <item x="7"/>
        <item x="3"/>
        <item x="6"/>
        <item x="2"/>
        <item x="4"/>
        <item x="5"/>
        <item x="8"/>
        <item t="default"/>
      </items>
    </pivotField>
    <pivotField compact="0" showAll="0"/>
    <pivotField compact="0" showAll="0"/>
    <pivotField dataField="1" compact="0" showAll="0"/>
  </pivotFields>
  <rowFields count="3">
    <field x="0"/>
    <field x="1"/>
    <field x="2"/>
  </rowFields>
  <rowItems count="9">
    <i>
      <x/>
    </i>
    <i r="1">
      <x v="4"/>
    </i>
    <i r="2">
      <x/>
    </i>
    <i r="2">
      <x v="1"/>
    </i>
    <i r="2">
      <x v="3"/>
    </i>
    <i r="2">
      <x v="5"/>
    </i>
    <i r="2">
      <x v="6"/>
    </i>
    <i r="2">
      <x v="7"/>
    </i>
    <i t="grand">
      <x/>
    </i>
  </rowItems>
  <colItems count="1">
    <i/>
  </colItems>
  <dataFields count="1">
    <dataField name="Average of Success in reaching target" fld="5"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00000000-0007-0000-1700-000002000000}" name="PivotTable45" cacheId="0"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chartFormat="4">
  <location ref="H13:I22" firstHeaderRow="1" firstDataRow="1" firstDataCol="1"/>
  <pivotFields count="6">
    <pivotField compact="0" showAll="0">
      <items count="4">
        <item h="1" x="0"/>
        <item h="1" m="1" x="2"/>
        <item x="1"/>
        <item t="default"/>
      </items>
    </pivotField>
    <pivotField axis="axisRow" compact="0" showAll="0">
      <items count="9">
        <item x="7"/>
        <item x="2"/>
        <item x="1"/>
        <item x="5"/>
        <item x="4"/>
        <item x="6"/>
        <item x="3"/>
        <item x="0"/>
        <item t="default"/>
      </items>
    </pivotField>
    <pivotField compact="0" showAll="0">
      <items count="10">
        <item x="1"/>
        <item x="0"/>
        <item x="7"/>
        <item x="3"/>
        <item x="6"/>
        <item x="2"/>
        <item x="4"/>
        <item x="5"/>
        <item x="8"/>
        <item t="default"/>
      </items>
    </pivotField>
    <pivotField compact="0" showAll="0">
      <items count="1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t="default"/>
      </items>
    </pivotField>
    <pivotField compact="0" showAll="0">
      <items count="2">
        <item x="0"/>
        <item t="default"/>
      </items>
    </pivotField>
    <pivotField dataField="1" compact="0" showAll="0">
      <items count="3">
        <item x="0"/>
        <item x="1"/>
        <item t="default"/>
      </items>
    </pivotField>
  </pivotFields>
  <rowFields count="1">
    <field x="1"/>
  </rowFields>
  <rowItems count="9">
    <i>
      <x/>
    </i>
    <i>
      <x v="1"/>
    </i>
    <i>
      <x v="2"/>
    </i>
    <i>
      <x v="3"/>
    </i>
    <i>
      <x v="4"/>
    </i>
    <i>
      <x v="5"/>
    </i>
    <i>
      <x v="6"/>
    </i>
    <i>
      <x v="7"/>
    </i>
    <i t="grand">
      <x/>
    </i>
  </rowItems>
  <colItems count="1">
    <i/>
  </colItems>
  <dataFields count="1">
    <dataField name="Average of Success in reaching target" fld="5" subtotal="average" baseField="0" baseItem="0"/>
  </dataFields>
  <chartFormats count="9">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1" count="1" selected="0">
            <x v="0"/>
          </reference>
        </references>
      </pivotArea>
    </chartFormat>
    <chartFormat chart="2" format="2">
      <pivotArea type="data" outline="0" fieldPosition="0">
        <references count="2">
          <reference field="4294967294" count="1" selected="0">
            <x v="0"/>
          </reference>
          <reference field="1" count="1" selected="0">
            <x v="1"/>
          </reference>
        </references>
      </pivotArea>
    </chartFormat>
    <chartFormat chart="2" format="3">
      <pivotArea type="data" outline="0" fieldPosition="0">
        <references count="2">
          <reference field="4294967294" count="1" selected="0">
            <x v="0"/>
          </reference>
          <reference field="1" count="1" selected="0">
            <x v="2"/>
          </reference>
        </references>
      </pivotArea>
    </chartFormat>
    <chartFormat chart="2" format="4">
      <pivotArea type="data" outline="0" fieldPosition="0">
        <references count="2">
          <reference field="4294967294" count="1" selected="0">
            <x v="0"/>
          </reference>
          <reference field="1" count="1" selected="0">
            <x v="3"/>
          </reference>
        </references>
      </pivotArea>
    </chartFormat>
    <chartFormat chart="2" format="5">
      <pivotArea type="data" outline="0" fieldPosition="0">
        <references count="2">
          <reference field="4294967294" count="1" selected="0">
            <x v="0"/>
          </reference>
          <reference field="1" count="1" selected="0">
            <x v="4"/>
          </reference>
        </references>
      </pivotArea>
    </chartFormat>
    <chartFormat chart="2" format="6">
      <pivotArea type="data" outline="0" fieldPosition="0">
        <references count="2">
          <reference field="4294967294" count="1" selected="0">
            <x v="0"/>
          </reference>
          <reference field="1" count="1" selected="0">
            <x v="5"/>
          </reference>
        </references>
      </pivotArea>
    </chartFormat>
    <chartFormat chart="2" format="7">
      <pivotArea type="data" outline="0" fieldPosition="0">
        <references count="2">
          <reference field="4294967294" count="1" selected="0">
            <x v="0"/>
          </reference>
          <reference field="1" count="1" selected="0">
            <x v="6"/>
          </reference>
        </references>
      </pivotArea>
    </chartFormat>
    <chartFormat chart="2" format="8">
      <pivotArea type="data" outline="0" fieldPosition="0">
        <references count="2">
          <reference field="4294967294" count="1" selected="0">
            <x v="0"/>
          </reference>
          <reference field="1"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00000000-0007-0000-1700-000003000000}" name="PivotTable46" cacheId="0"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location ref="H25:I35" firstHeaderRow="1" firstDataRow="1" firstDataCol="1"/>
  <pivotFields count="6">
    <pivotField compact="0" showAll="0">
      <items count="4">
        <item h="1" x="0"/>
        <item h="1" m="1" x="2"/>
        <item x="1"/>
        <item t="default"/>
      </items>
    </pivotField>
    <pivotField compact="0" showAll="0">
      <items count="9">
        <item x="7"/>
        <item x="2"/>
        <item x="1"/>
        <item x="3"/>
        <item x="0"/>
        <item x="5"/>
        <item x="4"/>
        <item x="6"/>
        <item t="default"/>
      </items>
    </pivotField>
    <pivotField axis="axisRow" compact="0" showAll="0">
      <items count="10">
        <item x="8"/>
        <item x="6"/>
        <item x="7"/>
        <item x="1"/>
        <item x="0"/>
        <item x="3"/>
        <item x="2"/>
        <item x="4"/>
        <item x="5"/>
        <item t="default"/>
      </items>
    </pivotField>
    <pivotField compact="0" showAll="0">
      <items count="10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t="default"/>
      </items>
    </pivotField>
    <pivotField compact="0" showAll="0">
      <items count="2">
        <item x="0"/>
        <item t="default"/>
      </items>
    </pivotField>
    <pivotField dataField="1" compact="0" showAll="0">
      <items count="3">
        <item x="0"/>
        <item x="1"/>
        <item t="default"/>
      </items>
    </pivotField>
  </pivotFields>
  <rowFields count="1">
    <field x="2"/>
  </rowFields>
  <rowItems count="10">
    <i>
      <x/>
    </i>
    <i>
      <x v="1"/>
    </i>
    <i>
      <x v="2"/>
    </i>
    <i>
      <x v="3"/>
    </i>
    <i>
      <x v="4"/>
    </i>
    <i>
      <x v="5"/>
    </i>
    <i>
      <x v="6"/>
    </i>
    <i>
      <x v="7"/>
    </i>
    <i>
      <x v="8"/>
    </i>
    <i t="grand">
      <x/>
    </i>
  </rowItems>
  <colItems count="1">
    <i/>
  </colItems>
  <dataFields count="1">
    <dataField name="Average of Success in reaching target" fld="5"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700-000001000000}" name="PivotTable2" cacheId="6"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chartFormat="2">
  <location ref="C50:D52" firstHeaderRow="1" firstDataRow="1" firstDataCol="1" rowPageCount="1" colPageCount="1"/>
  <pivotFields count="6">
    <pivotField axis="axisPage" compact="0" multipleItemSelectionAllowed="1" showAll="0">
      <items count="4">
        <item x="0"/>
        <item h="1" m="1" x="2"/>
        <item h="1" x="1"/>
        <item t="default"/>
      </items>
    </pivotField>
    <pivotField compact="0" showAll="0"/>
    <pivotField axis="axisRow" compact="0" showAll="0">
      <items count="10">
        <item x="1"/>
        <item h="1" x="0"/>
        <item h="1" x="7"/>
        <item h="1" x="3"/>
        <item h="1" x="6"/>
        <item h="1" x="2"/>
        <item h="1" x="4"/>
        <item h="1" x="5"/>
        <item h="1" x="8"/>
        <item t="default"/>
      </items>
    </pivotField>
    <pivotField compact="0" showAll="0"/>
    <pivotField compact="0" showAll="0"/>
    <pivotField dataField="1" compact="0" showAll="0"/>
  </pivotFields>
  <rowFields count="1">
    <field x="2"/>
  </rowFields>
  <rowItems count="2">
    <i>
      <x/>
    </i>
    <i t="grand">
      <x/>
    </i>
  </rowItems>
  <colItems count="1">
    <i/>
  </colItems>
  <pageFields count="1">
    <pageField fld="0" hier="0"/>
  </pageFields>
  <dataFields count="1">
    <dataField name="Average of Success in reaching target" fld="5" subtotal="average" baseField="0" baseItem="0"/>
  </dataFields>
  <chartFormats count="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2"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700-000002000000}" name="PivotTable4" cacheId="6"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chartFormat="2">
  <location ref="C105:D107" firstHeaderRow="1" firstDataRow="1" firstDataCol="1" rowPageCount="1" colPageCount="1"/>
  <pivotFields count="6">
    <pivotField axis="axisPage" compact="0" multipleItemSelectionAllowed="1" showAll="0">
      <items count="4">
        <item x="0"/>
        <item h="1" m="1" x="2"/>
        <item h="1" x="1"/>
        <item t="default"/>
      </items>
    </pivotField>
    <pivotField axis="axisRow" compact="0" showAll="0">
      <items count="9">
        <item x="7"/>
        <item x="2"/>
        <item x="1"/>
        <item x="3"/>
        <item x="5"/>
        <item x="4"/>
        <item x="6"/>
        <item sd="0" x="0"/>
        <item t="default"/>
      </items>
    </pivotField>
    <pivotField compact="0" showAll="0">
      <items count="10">
        <item x="1"/>
        <item x="0"/>
        <item x="7"/>
        <item x="3"/>
        <item x="6"/>
        <item x="2"/>
        <item x="4"/>
        <item x="5"/>
        <item x="8"/>
        <item t="default"/>
      </items>
    </pivotField>
    <pivotField compact="0" showAll="0"/>
    <pivotField compact="0" showAll="0"/>
    <pivotField dataField="1" compact="0" showAll="0"/>
  </pivotFields>
  <rowFields count="1">
    <field x="1"/>
  </rowFields>
  <rowItems count="2">
    <i>
      <x v="7"/>
    </i>
    <i t="grand">
      <x/>
    </i>
  </rowItems>
  <colItems count="1">
    <i/>
  </colItems>
  <pageFields count="1">
    <pageField fld="0" hier="0"/>
  </pageFields>
  <dataFields count="1">
    <dataField name="Average of Success in reaching target" fld="5" subtotal="average" baseField="0" baseItem="0"/>
  </dataFields>
  <chartFormats count="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700-000003000000}" name="PivotTable5" cacheId="6"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chartFormat="2">
  <location ref="C117:D119" firstHeaderRow="1" firstDataRow="1" firstDataCol="1"/>
  <pivotFields count="6">
    <pivotField axis="axisRow" compact="0" multipleItemSelectionAllowed="1" showAll="0">
      <items count="4">
        <item x="0"/>
        <item h="1" m="1" x="2"/>
        <item h="1" x="1"/>
        <item t="default"/>
      </items>
    </pivotField>
    <pivotField compact="0" showAll="0"/>
    <pivotField compact="0" showAll="0"/>
    <pivotField compact="0" showAll="0"/>
    <pivotField compact="0" showAll="0"/>
    <pivotField dataField="1" compact="0" showAll="0"/>
  </pivotFields>
  <rowFields count="1">
    <field x="0"/>
  </rowFields>
  <rowItems count="2">
    <i>
      <x/>
    </i>
    <i t="grand">
      <x/>
    </i>
  </rowItems>
  <colItems count="1">
    <i/>
  </colItems>
  <dataFields count="1">
    <dataField name="Average of Success in reaching target" fld="5" subtotal="average" baseField="0" baseItem="0"/>
  </dataFields>
  <chartFormats count="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700-000004000000}" name="PivotTable6" cacheId="6"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location ref="C89:J92" firstHeaderRow="1" firstDataRow="2" firstDataCol="1"/>
  <pivotFields count="6">
    <pivotField compact="0" multipleItemSelectionAllowed="1" showAll="0">
      <items count="4">
        <item x="0"/>
        <item h="1" m="1" x="2"/>
        <item h="1" x="1"/>
        <item t="default"/>
      </items>
    </pivotField>
    <pivotField axis="axisRow" compact="0" showAll="0">
      <items count="9">
        <item x="7"/>
        <item x="2"/>
        <item x="1"/>
        <item x="3"/>
        <item x="5"/>
        <item x="4"/>
        <item x="6"/>
        <item sd="0" x="0"/>
        <item t="default"/>
      </items>
    </pivotField>
    <pivotField axis="axisCol" compact="0" showAll="0">
      <items count="10">
        <item x="1"/>
        <item x="0"/>
        <item x="7"/>
        <item x="3"/>
        <item x="6"/>
        <item x="2"/>
        <item x="4"/>
        <item x="5"/>
        <item x="8"/>
        <item t="default"/>
      </items>
    </pivotField>
    <pivotField compact="0" showAll="0"/>
    <pivotField compact="0" showAll="0"/>
    <pivotField dataField="1" compact="0" showAll="0"/>
  </pivotFields>
  <rowFields count="1">
    <field x="1"/>
  </rowFields>
  <rowItems count="2">
    <i>
      <x v="7"/>
    </i>
    <i t="grand">
      <x/>
    </i>
  </rowItems>
  <colFields count="1">
    <field x="2"/>
  </colFields>
  <colItems count="7">
    <i>
      <x/>
    </i>
    <i>
      <x v="1"/>
    </i>
    <i>
      <x v="3"/>
    </i>
    <i>
      <x v="5"/>
    </i>
    <i>
      <x v="6"/>
    </i>
    <i>
      <x v="7"/>
    </i>
    <i t="grand">
      <x/>
    </i>
  </colItems>
  <dataFields count="1">
    <dataField name="Average of Success in reaching target" fld="5"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C00-000000000000}" name="PivotTable1" cacheId="1" applyNumberFormats="0" applyBorderFormats="0" applyFontFormats="0" applyPatternFormats="0" applyAlignmentFormats="0" applyWidthHeightFormats="1" dataCaption="Values" updatedVersion="5" minRefreshableVersion="3" useAutoFormatting="1" createdVersion="5" indent="0" compact="0" outline="1" outlineData="1" compactData="0" multipleFieldFilters="0">
  <location ref="I23:J30" firstHeaderRow="1" firstDataRow="1" firstDataCol="1" rowPageCount="1" colPageCount="1"/>
  <pivotFields count="6">
    <pivotField compact="0" showAll="0">
      <items count="3">
        <item x="0"/>
        <item x="1"/>
        <item t="default"/>
      </items>
    </pivotField>
    <pivotField axis="axisPage" compact="0" multipleItemSelectionAllowed="1" showAll="0">
      <items count="9">
        <item h="1" x="7"/>
        <item h="1" x="2"/>
        <item h="1" x="1"/>
        <item h="1" x="3"/>
        <item x="0"/>
        <item h="1" x="5"/>
        <item h="1" x="4"/>
        <item h="1" x="6"/>
        <item t="default"/>
      </items>
    </pivotField>
    <pivotField axis="axisRow" compact="0" showAll="0">
      <items count="10">
        <item x="1"/>
        <item x="0"/>
        <item x="7"/>
        <item x="3"/>
        <item x="6"/>
        <item x="2"/>
        <item x="4"/>
        <item x="5"/>
        <item x="8"/>
        <item t="default"/>
      </items>
    </pivotField>
    <pivotField compact="0" showAll="0"/>
    <pivotField compact="0" showAll="0"/>
    <pivotField dataField="1" compact="0" showAll="0">
      <items count="3">
        <item x="1"/>
        <item x="0"/>
        <item t="default"/>
      </items>
    </pivotField>
  </pivotFields>
  <rowFields count="1">
    <field x="2"/>
  </rowFields>
  <rowItems count="7">
    <i>
      <x/>
    </i>
    <i>
      <x v="1"/>
    </i>
    <i>
      <x v="3"/>
    </i>
    <i>
      <x v="5"/>
    </i>
    <i>
      <x v="6"/>
    </i>
    <i>
      <x v="7"/>
    </i>
    <i t="grand">
      <x/>
    </i>
  </rowItems>
  <colItems count="1">
    <i/>
  </colItems>
  <pageFields count="1">
    <pageField fld="1" hier="0"/>
  </pageFields>
  <dataFields count="1">
    <dataField name="Average of Success in reaching target" fld="5"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D00-000000000000}" name="PivotTable8" cacheId="6" applyNumberFormats="0" applyBorderFormats="0" applyFontFormats="0" applyPatternFormats="0" applyAlignmentFormats="0" applyWidthHeightFormats="1" dataCaption="Values" updatedVersion="7" minRefreshableVersion="3" useAutoFormatting="1" createdVersion="5" indent="0" compact="0" outline="1" outlineData="1" compactData="0" multipleFieldFilters="0" chartFormat="6">
  <location ref="AC25:AJ28" firstHeaderRow="1" firstDataRow="2" firstDataCol="1"/>
  <pivotFields count="6">
    <pivotField compact="0" showAll="0">
      <items count="4">
        <item x="0"/>
        <item h="1" m="1" x="2"/>
        <item h="1" x="1"/>
        <item t="default"/>
      </items>
    </pivotField>
    <pivotField axis="axisRow" compact="0" showAll="0">
      <items count="9">
        <item x="7"/>
        <item x="2"/>
        <item x="1"/>
        <item x="3"/>
        <item x="0"/>
        <item x="5"/>
        <item x="4"/>
        <item x="6"/>
        <item t="default"/>
      </items>
    </pivotField>
    <pivotField axis="axisCol" compact="0" showAll="0">
      <items count="10">
        <item x="1"/>
        <item x="0"/>
        <item x="7"/>
        <item x="3"/>
        <item x="6"/>
        <item x="2"/>
        <item x="4"/>
        <item x="5"/>
        <item x="8"/>
        <item t="default"/>
      </items>
    </pivotField>
    <pivotField compact="0" showAll="0"/>
    <pivotField compact="0" showAll="0"/>
    <pivotField dataField="1" compact="0" showAll="0"/>
  </pivotFields>
  <rowFields count="1">
    <field x="1"/>
  </rowFields>
  <rowItems count="2">
    <i>
      <x v="4"/>
    </i>
    <i t="grand">
      <x/>
    </i>
  </rowItems>
  <colFields count="1">
    <field x="2"/>
  </colFields>
  <colItems count="7">
    <i>
      <x/>
    </i>
    <i>
      <x v="1"/>
    </i>
    <i>
      <x v="3"/>
    </i>
    <i>
      <x v="5"/>
    </i>
    <i>
      <x v="6"/>
    </i>
    <i>
      <x v="7"/>
    </i>
    <i t="grand">
      <x/>
    </i>
  </colItems>
  <dataFields count="1">
    <dataField name="Average of Success in reaching target" fld="5" subtotal="average" baseField="0" baseItem="0"/>
  </dataFields>
  <chartFormats count="6">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1"/>
          </reference>
        </references>
      </pivotArea>
    </chartFormat>
    <chartFormat chart="0" format="2" series="1">
      <pivotArea type="data" outline="0" fieldPosition="0">
        <references count="2">
          <reference field="4294967294" count="1" selected="0">
            <x v="0"/>
          </reference>
          <reference field="2" count="1" selected="0">
            <x v="3"/>
          </reference>
        </references>
      </pivotArea>
    </chartFormat>
    <chartFormat chart="0" format="3" series="1">
      <pivotArea type="data" outline="0" fieldPosition="0">
        <references count="2">
          <reference field="4294967294" count="1" selected="0">
            <x v="0"/>
          </reference>
          <reference field="2" count="1" selected="0">
            <x v="5"/>
          </reference>
        </references>
      </pivotArea>
    </chartFormat>
    <chartFormat chart="0" format="4" series="1">
      <pivotArea type="data" outline="0" fieldPosition="0">
        <references count="2">
          <reference field="4294967294" count="1" selected="0">
            <x v="0"/>
          </reference>
          <reference field="2" count="1" selected="0">
            <x v="6"/>
          </reference>
        </references>
      </pivotArea>
    </chartFormat>
    <chartFormat chart="0" format="5" series="1">
      <pivotArea type="data" outline="0" fieldPosition="0">
        <references count="2">
          <reference field="4294967294" count="1" selected="0">
            <x v="0"/>
          </reference>
          <reference field="2"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1100-000000000000}" name="PivotTable4" cacheId="3" applyNumberFormats="0" applyBorderFormats="0" applyFontFormats="0" applyPatternFormats="0" applyAlignmentFormats="0" applyWidthHeightFormats="1" dataCaption="Values" updatedVersion="5" minRefreshableVersion="3" useAutoFormatting="1" createdVersion="5" indent="0" compact="0" outline="1" outlineData="1" compactData="0" multipleFieldFilters="0">
  <location ref="A3:B5" firstHeaderRow="1" firstDataRow="1" firstDataCol="1"/>
  <pivotFields count="2">
    <pivotField axis="axisRow" compact="0" showAll="0">
      <items count="2">
        <item x="0"/>
        <item t="default"/>
      </items>
    </pivotField>
    <pivotField dataField="1" compact="0" showAll="0">
      <items count="2">
        <item x="0"/>
        <item t="default"/>
      </items>
    </pivotField>
  </pivotFields>
  <rowFields count="1">
    <field x="0"/>
  </rowFields>
  <rowItems count="2">
    <i>
      <x/>
    </i>
    <i t="grand">
      <x/>
    </i>
  </rowItems>
  <colItems count="1">
    <i/>
  </colItems>
  <dataFields count="1">
    <dataField name="Sum of 0" fld="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rea2" xr10:uid="{00000000-0013-0000-FFFF-FFFF01000000}" sourceName="Area">
  <pivotTables>
    <pivotTable tabId="43" name="Department"/>
    <pivotTable tabId="43" name="VPO"/>
    <pivotTable tabId="43" name="Main"/>
    <pivotTable tabId="43" name="PivotTable4"/>
  </pivotTables>
  <data>
    <tabular pivotCacheId="2">
      <items count="8">
        <i x="7" s="1"/>
        <i x="2" s="1"/>
        <i x="1" s="1"/>
        <i x="3" s="1"/>
        <i x="0" s="1"/>
        <i x="5" s="1"/>
        <i x="4" s="1"/>
        <i x="6"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formance_Dimension" xr10:uid="{00000000-0013-0000-FFFF-FFFF02000000}" sourceName="Performance Dimension">
  <pivotTables>
    <pivotTable tabId="29" name="PivotTable8"/>
    <pivotTable tabId="22" name="PivotTable6"/>
    <pivotTable tabId="22" name="PivotTable4"/>
  </pivotTables>
  <data>
    <tabular pivotCacheId="1">
      <items count="9">
        <i x="1" s="1"/>
        <i x="0" s="1"/>
        <i x="3" s="1"/>
        <i x="2" s="1"/>
        <i x="4" s="1"/>
        <i x="5" s="1"/>
        <i x="7" s="1" nd="1"/>
        <i x="6" s="1" nd="1"/>
        <i x="8"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omain_of_perforamance" xr10:uid="{00000000-0013-0000-FFFF-FFFF03000000}" sourceName="Domain of perforamance">
  <pivotTables>
    <pivotTable tabId="22" name="PivotTable1"/>
    <pivotTable tabId="22" name="PivotTable4"/>
    <pivotTable tabId="22" name="PivotTable5"/>
    <pivotTable tabId="22" name="PivotTable2"/>
    <pivotTable tabId="22" name="PivotTable6"/>
    <pivotTable tabId="29" name="PivotTable8"/>
  </pivotTables>
  <data>
    <tabular pivotCacheId="1">
      <items count="3">
        <i x="0" s="1"/>
        <i x="1"/>
        <i x="2"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omain15" xr10:uid="{00000000-0013-0000-FFFF-FFFF04000000}" sourceName="Domain ">
  <pivotTables>
    <pivotTable tabId="43" name="Main"/>
    <pivotTable tabId="43" name="PivotTable4"/>
  </pivotTables>
  <data>
    <tabular pivotCacheId="2">
      <items count="2">
        <i x="0"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formance16" xr10:uid="{00000000-0013-0000-FFFF-FFFF05000000}" sourceName="Performance">
  <pivotTables>
    <pivotTable tabId="43" name="Main"/>
    <pivotTable tabId="43" name="VPO"/>
  </pivotTables>
  <data>
    <tabular pivotCacheId="2">
      <items count="9">
        <i x="1" s="1"/>
        <i x="0" s="1"/>
        <i x="7" s="1"/>
        <i x="3" s="1"/>
        <i x="6" s="1"/>
        <i x="2" s="1"/>
        <i x="4" s="1"/>
        <i x="5" s="1"/>
        <i x="8" s="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_DIM10" xr10:uid="{00000000-0013-0000-FFFF-FFFF06000000}" sourceName="PER-DIM">
  <extLst>
    <x:ext xmlns:x15="http://schemas.microsoft.com/office/spreadsheetml/2010/11/main" uri="{2F2917AC-EB37-4324-AD4E-5DD8C200BD13}">
      <x15:tableSlicerCache tableId="8"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rea13" xr10:uid="{00000000-0013-0000-FFFF-FFFF07000000}" sourceName="AREA">
  <extLst>
    <x:ext xmlns:x15="http://schemas.microsoft.com/office/spreadsheetml/2010/11/main" uri="{2F2917AC-EB37-4324-AD4E-5DD8C200BD13}">
      <x15:tableSlicerCache tableId="10" column="1"/>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_DIM14" xr10:uid="{00000000-0013-0000-FFFF-FFFF08000000}" sourceName="PER-DIM">
  <extLst>
    <x:ext xmlns:x15="http://schemas.microsoft.com/office/spreadsheetml/2010/11/main" uri="{2F2917AC-EB37-4324-AD4E-5DD8C200BD13}">
      <x15:tableSlicerCache tableId="10" column="2"/>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ER_DIM" xr10:uid="{00000000-0013-0000-FFFF-FFFF09000000}" sourceName="PER-DIM">
  <extLst>
    <x:ext xmlns:x15="http://schemas.microsoft.com/office/spreadsheetml/2010/11/main" uri="{2F2917AC-EB37-4324-AD4E-5DD8C200BD13}">
      <x15:tableSlicerCache tableId="6"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1" xr10:uid="{00000000-0014-0000-FFFF-FFFF01000000}" cache="Slicer_PER_DIM" columnCount="3" showCaption="0" style="SlicerStyleDark2"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rea 8" xr10:uid="{00000000-0014-0000-FFFF-FFFF03000000}" cache="Slicer_Area13" caption="AREA" columnCount="3" showCaption="0" style="SlicerStyleDark2" rowHeight="182880"/>
  <slicer name="PER-DIM 9" xr10:uid="{00000000-0014-0000-FFFF-FFFF02000000}" cache="Slicer_PER_DIM14" caption="PER-DIM" columnCount="3" showCaption="0" style="SlicerStyleDark2" rowHeight="22542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erformance Dimension" xr10:uid="{00000000-0014-0000-FFFF-FFFF05000000}" cache="Slicer_Performance_Dimension" caption="Performance Dimension" style="SlicerStyleLight1" rowHeight="225425"/>
  <slicer name="Domain of perforamance" xr10:uid="{00000000-0014-0000-FFFF-FFFF04000000}" cache="Slicer_Domain_of_perforamance" caption="Domain of perforamance" style="SlicerStyleLight1"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rea" xr10:uid="{00000000-0014-0000-FFFF-FFFF06000000}" cache="Slicer_Area2" caption="Choose the Area of Service" columnCount="2" style="SlicerStyleLight4" rowHeight="365760"/>
  <slicer name="Domain " xr10:uid="{00000000-0014-0000-FFFF-FFFF07000000}" cache="Slicer_Domain15" caption="Choose the Domain of Performance" columnCount="2" style="SlicerStyleDark1" rowHeight="365760"/>
  <slicer name="Performance 11" xr10:uid="{00000000-0014-0000-FFFF-FFFF08000000}" cache="Slicer_Performance16" caption="Choose Performance Indicator" columnCount="2" style="SlicerStyleDark2" rowHeight="32004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ER-DIM 6" xr10:uid="{00000000-0014-0000-FFFF-FFFF09000000}" cache="Slicer_PER_DIM10" caption="PER-DIM" style="SlicerStyleLight1"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C20:F53" totalsRowShown="0" headerRowDxfId="56" dataDxfId="55">
  <autoFilter ref="C20:F53" xr:uid="{00000000-0009-0000-0100-000006000000}"/>
  <tableColumns count="4">
    <tableColumn id="1" xr3:uid="{00000000-0010-0000-0000-000001000000}" name="PER-DIM" dataDxfId="54"/>
    <tableColumn id="2" xr3:uid="{00000000-0010-0000-0000-000002000000}" name="INDICATOR" dataDxfId="53"/>
    <tableColumn id="4" xr3:uid="{00000000-0010-0000-0000-000004000000}" name="TARGET VALUE" dataDxfId="52"/>
    <tableColumn id="3" xr3:uid="{00000000-0010-0000-0000-000003000000}" name="VALUE" dataDxfId="51"/>
  </tableColumns>
  <tableStyleInfo name="TableStyleDark8"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1000000}" name="Table10" displayName="Table10" ref="F17:J89" totalsRowShown="0" headerRowDxfId="50" dataDxfId="49">
  <autoFilter ref="F17:J89" xr:uid="{00000000-0009-0000-0100-00000A000000}"/>
  <tableColumns count="5">
    <tableColumn id="1" xr3:uid="{00000000-0010-0000-0100-000001000000}" name="AREA" dataDxfId="48"/>
    <tableColumn id="2" xr3:uid="{00000000-0010-0000-0100-000002000000}" name="PER-DIM" dataDxfId="47"/>
    <tableColumn id="3" xr3:uid="{00000000-0010-0000-0100-000003000000}" name="INDICATOR" dataDxfId="46"/>
    <tableColumn id="5" xr3:uid="{00000000-0010-0000-0100-000005000000}" name="TARGET VALUE" dataDxfId="45"/>
    <tableColumn id="4" xr3:uid="{00000000-0010-0000-0100-000004000000}" name="VALUE" dataDxfId="44"/>
  </tableColumns>
  <tableStyleInfo name="TableStyleDark8"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1:F106" totalsRowShown="0">
  <autoFilter ref="A1:F106" xr:uid="{00000000-0009-0000-0100-000004000000}"/>
  <tableColumns count="6">
    <tableColumn id="1" xr3:uid="{00000000-0010-0000-0200-000001000000}" name="Domain of perforamance" dataDxfId="43"/>
    <tableColumn id="2" xr3:uid="{00000000-0010-0000-0200-000002000000}" name="Area" dataDxfId="42"/>
    <tableColumn id="3" xr3:uid="{00000000-0010-0000-0200-000003000000}" name="Performance Dimension" dataDxfId="41"/>
    <tableColumn id="4" xr3:uid="{00000000-0010-0000-0200-000004000000}" name="Indicator" dataDxfId="40"/>
    <tableColumn id="5" xr3:uid="{00000000-0010-0000-0200-000005000000}" name="Target value " dataDxfId="39"/>
    <tableColumn id="6" xr3:uid="{00000000-0010-0000-0200-000006000000}" name="Success in reaching target" dataDxfId="3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3" displayName="Table3" ref="A1:F106" totalsRowShown="0">
  <autoFilter ref="A1:F106" xr:uid="{00000000-0009-0000-0100-000003000000}"/>
  <tableColumns count="6">
    <tableColumn id="1" xr3:uid="{00000000-0010-0000-0300-000001000000}" name="Domain of perforamance" dataDxfId="37"/>
    <tableColumn id="2" xr3:uid="{00000000-0010-0000-0300-000002000000}" name="Area" dataDxfId="36"/>
    <tableColumn id="3" xr3:uid="{00000000-0010-0000-0300-000003000000}" name="Performance Dimension" dataDxfId="35"/>
    <tableColumn id="4" xr3:uid="{00000000-0010-0000-0300-000004000000}" name="Indicator" dataDxfId="34"/>
    <tableColumn id="5" xr3:uid="{00000000-0010-0000-0300-000005000000}" name="Target value " dataDxfId="33"/>
    <tableColumn id="6" xr3:uid="{00000000-0010-0000-0300-000006000000}" name="Success in reaching target" dataDxfId="3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 displayName="Table1" ref="A1:G106" totalsRowShown="0">
  <autoFilter ref="A1:G106" xr:uid="{00000000-0009-0000-0100-000001000000}"/>
  <tableColumns count="7">
    <tableColumn id="1" xr3:uid="{00000000-0010-0000-0400-000001000000}" name="Domain of perforamance" dataDxfId="31"/>
    <tableColumn id="2" xr3:uid="{00000000-0010-0000-0400-000002000000}" name="Area" dataDxfId="30"/>
    <tableColumn id="3" xr3:uid="{00000000-0010-0000-0400-000003000000}" name="Performance Dimension" dataDxfId="29"/>
    <tableColumn id="4" xr3:uid="{00000000-0010-0000-0400-000004000000}" name="Indicator" dataDxfId="28"/>
    <tableColumn id="5" xr3:uid="{00000000-0010-0000-0400-000005000000}" name="Target value " dataDxfId="27"/>
    <tableColumn id="6" xr3:uid="{00000000-0010-0000-0400-000006000000}" name="Success in reaching target" dataDxfId="26"/>
    <tableColumn id="7" xr3:uid="{00000000-0010-0000-0400-000007000000}" name="Value " dataDxfId="2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le1_3" displayName="Table1_3" ref="A1:F106" totalsRowShown="0">
  <autoFilter ref="A1:F106" xr:uid="{00000000-0009-0000-0100-000002000000}"/>
  <tableColumns count="6">
    <tableColumn id="1" xr3:uid="{00000000-0010-0000-0500-000001000000}" name="Domain of perforamance" dataDxfId="24"/>
    <tableColumn id="2" xr3:uid="{00000000-0010-0000-0500-000002000000}" name="Area" dataDxfId="23"/>
    <tableColumn id="3" xr3:uid="{00000000-0010-0000-0500-000003000000}" name="Performance Dimension" dataDxfId="22"/>
    <tableColumn id="4" xr3:uid="{00000000-0010-0000-0500-000004000000}" name="Indicator" dataDxfId="21"/>
    <tableColumn id="5" xr3:uid="{00000000-0010-0000-0500-000005000000}" name="Target value " dataDxfId="20"/>
    <tableColumn id="6" xr3:uid="{00000000-0010-0000-0500-000006000000}" name="Success in reaching target" dataDxfId="19"/>
  </tableColumns>
  <tableStyleInfo name="TableStyleLight9"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6_9" displayName="Table6_9" ref="E1:G34" totalsRowShown="0">
  <autoFilter ref="E1:G34" xr:uid="{00000000-0009-0000-0100-000008000000}"/>
  <tableColumns count="3">
    <tableColumn id="1" xr3:uid="{00000000-0010-0000-0600-000001000000}" name="PER-DIM" dataDxfId="18"/>
    <tableColumn id="2" xr3:uid="{00000000-0010-0000-0600-000002000000}" name="Indicator" dataDxfId="17"/>
    <tableColumn id="3" xr3:uid="{00000000-0010-0000-0600-000003000000}" name="Value" dataDxfId="16"/>
  </tableColumns>
  <tableStyleInfo name="TableStyleLight9"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5" displayName="Table5" ref="A1:F106" totalsRowShown="0">
  <autoFilter ref="A1:F106" xr:uid="{00000000-0009-0000-0100-000005000000}"/>
  <tableColumns count="6">
    <tableColumn id="1" xr3:uid="{00000000-0010-0000-0700-000001000000}" name="Domain of perforamance" dataDxfId="15"/>
    <tableColumn id="2" xr3:uid="{00000000-0010-0000-0700-000002000000}" name="Area" dataDxfId="14"/>
    <tableColumn id="3" xr3:uid="{00000000-0010-0000-0700-000003000000}" name="Performance Dimension" dataDxfId="13"/>
    <tableColumn id="4" xr3:uid="{00000000-0010-0000-0700-000004000000}" name="Indicator" dataDxfId="12"/>
    <tableColumn id="5" xr3:uid="{00000000-0010-0000-0700-000005000000}" name="Target value " dataDxfId="11"/>
    <tableColumn id="6" xr3:uid="{00000000-0010-0000-0700-000006000000}" name="Success in reaching target" dataDxfId="1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le7" displayName="Table7" ref="D60:G67" totalsRowShown="0">
  <autoFilter ref="D60:G67" xr:uid="{00000000-0009-0000-0100-000007000000}"/>
  <tableColumns count="4">
    <tableColumn id="1" xr3:uid="{00000000-0010-0000-0800-000001000000}" name="Column1" dataDxfId="9"/>
    <tableColumn id="2" xr3:uid="{00000000-0010-0000-0800-000002000000}" name="Outcome" dataDxfId="8">
      <calculatedColumnFormula>IF(OR(A49="Lung Disease",A50="Lung Disease"),GETPIVOTDATA("Average",$A$47,"Area","Lung Disease","Performance","Outcome "),"")</calculatedColumnFormula>
    </tableColumn>
    <tableColumn id="3" xr3:uid="{00000000-0010-0000-0800-000003000000}" name="Process" dataDxfId="7">
      <calculatedColumnFormula>IF(OR(A49="Lung Disease",A50="Lung Disease"),GETPIVOTDATA("Average",$A$47,"Area","Lung Disease","Performance","Process"),"")</calculatedColumnFormula>
    </tableColumn>
    <tableColumn id="4" xr3:uid="{00000000-0010-0000-0800-000004000000}" name="Volume" dataDxfId="6">
      <calculatedColumnFormula>IF(OR(A49="Lung Disease",A50="Lung Disease"),GETPIVOTDATA("Average",$A$47,"Area","Lung Disease","Performance","Volume "),"")</calculatedColumnFormula>
    </tableColumn>
  </tableColumns>
  <tableStyleInfo name="TableStyleLight9" showFirstColumn="0" showLastColumn="0" showRowStripes="0"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ivotTable" Target="../pivotTables/pivotTable7.xml"/></Relationships>
</file>

<file path=xl/worksheets/_rels/sheet1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6.xml"/><Relationship Id="rId1" Type="http://schemas.openxmlformats.org/officeDocument/2006/relationships/pivotTable" Target="../pivotTables/pivotTable8.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7.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microsoft.com/office/2007/relationships/slicer" Target="../slicers/slicer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table" Target="../tables/table7.xml"/><Relationship Id="rId1" Type="http://schemas.openxmlformats.org/officeDocument/2006/relationships/drawing" Target="../drawings/drawing9.xml"/></Relationships>
</file>

<file path=xl/worksheets/_rels/sheet18.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0.xml.rels><?xml version="1.0" encoding="UTF-8" standalone="yes"?>
<Relationships xmlns="http://schemas.openxmlformats.org/package/2006/relationships"><Relationship Id="rId1" Type="http://schemas.openxmlformats.org/officeDocument/2006/relationships/pivotTable" Target="../pivotTables/pivotTable10.xml"/></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10.xml"/><Relationship Id="rId3" Type="http://schemas.openxmlformats.org/officeDocument/2006/relationships/pivotTable" Target="../pivotTables/pivotTable13.xml"/><Relationship Id="rId7" Type="http://schemas.openxmlformats.org/officeDocument/2006/relationships/pivotTable" Target="../pivotTables/pivotTable17.xml"/><Relationship Id="rId2" Type="http://schemas.openxmlformats.org/officeDocument/2006/relationships/pivotTable" Target="../pivotTables/pivotTable12.xml"/><Relationship Id="rId1" Type="http://schemas.openxmlformats.org/officeDocument/2006/relationships/pivotTable" Target="../pivotTables/pivotTable11.xml"/><Relationship Id="rId6" Type="http://schemas.openxmlformats.org/officeDocument/2006/relationships/pivotTable" Target="../pivotTables/pivotTable16.xml"/><Relationship Id="rId5" Type="http://schemas.openxmlformats.org/officeDocument/2006/relationships/pivotTable" Target="../pivotTables/pivotTable15.xml"/><Relationship Id="rId4" Type="http://schemas.openxmlformats.org/officeDocument/2006/relationships/pivotTable" Target="../pivotTables/pivotTable14.xml"/><Relationship Id="rId9" Type="http://schemas.openxmlformats.org/officeDocument/2006/relationships/table" Target="../tables/table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3" Type="http://schemas.openxmlformats.org/officeDocument/2006/relationships/pivotTable" Target="../pivotTables/pivotTable20.xml"/><Relationship Id="rId2" Type="http://schemas.openxmlformats.org/officeDocument/2006/relationships/pivotTable" Target="../pivotTables/pivotTable19.xml"/><Relationship Id="rId1" Type="http://schemas.openxmlformats.org/officeDocument/2006/relationships/pivotTable" Target="../pivotTables/pivotTable18.xml"/><Relationship Id="rId4" Type="http://schemas.openxmlformats.org/officeDocument/2006/relationships/pivotTable" Target="../pivotTables/pivotTable2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drawing" Target="../drawings/drawing4.xml"/><Relationship Id="rId5" Type="http://schemas.openxmlformats.org/officeDocument/2006/relationships/pivotTable" Target="../pivotTables/pivotTable6.xml"/><Relationship Id="rId4"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33"/>
  <sheetViews>
    <sheetView showGridLines="0" showRowColHeaders="0" tabSelected="1" zoomScale="85" zoomScaleNormal="85" workbookViewId="0">
      <selection activeCell="O27" sqref="O27"/>
    </sheetView>
  </sheetViews>
  <sheetFormatPr defaultColWidth="9.140625" defaultRowHeight="15"/>
  <cols>
    <col min="1" max="1" width="24" style="163" bestFit="1" customWidth="1"/>
    <col min="2" max="6" width="22.28515625" style="6" customWidth="1"/>
    <col min="7" max="14" width="9.140625" style="6" customWidth="1"/>
    <col min="15" max="15" width="26.85546875" style="6" customWidth="1"/>
    <col min="16" max="16" width="9.140625" style="6" customWidth="1"/>
    <col min="17" max="49" width="9.140625" style="6"/>
    <col min="50" max="50" width="9.140625" style="41"/>
    <col min="51" max="16384" width="9.140625" style="6"/>
  </cols>
  <sheetData>
    <row r="1" spans="1:50">
      <c r="A1" s="162"/>
      <c r="B1" s="159"/>
      <c r="C1" s="159"/>
      <c r="D1" s="159"/>
      <c r="E1" s="159"/>
      <c r="F1" s="159"/>
      <c r="G1" s="159"/>
      <c r="H1" s="159"/>
      <c r="I1" s="159"/>
      <c r="J1" s="159"/>
      <c r="K1" s="159"/>
      <c r="L1" s="159"/>
      <c r="M1" s="159"/>
      <c r="N1" s="159"/>
      <c r="O1" s="159"/>
      <c r="P1" s="159"/>
      <c r="Q1" s="159"/>
      <c r="R1" s="159"/>
      <c r="S1" s="159"/>
      <c r="T1" s="159"/>
      <c r="U1" s="159"/>
      <c r="V1" s="159"/>
      <c r="W1" s="159"/>
      <c r="X1" s="159"/>
      <c r="Y1" s="159"/>
      <c r="AX1" s="6"/>
    </row>
    <row r="2" spans="1:50">
      <c r="A2" s="162"/>
      <c r="B2" s="159"/>
      <c r="C2" s="159"/>
      <c r="D2" s="159"/>
      <c r="E2" s="159"/>
      <c r="F2" s="159"/>
      <c r="G2" s="159"/>
      <c r="H2" s="159"/>
      <c r="I2" s="159"/>
      <c r="J2" s="159"/>
      <c r="K2" s="159"/>
      <c r="L2" s="159"/>
      <c r="M2" s="159"/>
      <c r="N2" s="159"/>
      <c r="O2" s="159"/>
      <c r="P2" s="159"/>
      <c r="Q2" s="159"/>
      <c r="R2" s="159"/>
      <c r="S2" s="159"/>
      <c r="T2" s="159"/>
      <c r="U2" s="159"/>
      <c r="V2" s="159"/>
      <c r="W2" s="159"/>
      <c r="X2" s="159"/>
      <c r="Y2" s="159"/>
      <c r="AX2" s="6"/>
    </row>
    <row r="3" spans="1:50" s="41" customFormat="1">
      <c r="A3" s="162"/>
      <c r="B3" s="159"/>
      <c r="C3" s="159"/>
      <c r="D3" s="159"/>
      <c r="E3" s="159"/>
      <c r="F3" s="159"/>
      <c r="G3" s="160"/>
      <c r="H3" s="160"/>
      <c r="I3" s="160"/>
      <c r="J3" s="160"/>
      <c r="K3" s="160"/>
      <c r="L3" s="160"/>
      <c r="M3" s="160"/>
      <c r="N3" s="160"/>
      <c r="O3" s="160"/>
      <c r="P3" s="160"/>
      <c r="Q3" s="160"/>
      <c r="R3" s="160"/>
      <c r="S3" s="160"/>
      <c r="T3" s="160"/>
      <c r="U3" s="160"/>
      <c r="V3" s="160"/>
      <c r="W3" s="160"/>
      <c r="X3" s="160"/>
      <c r="Y3" s="159"/>
      <c r="Z3" s="6"/>
      <c r="AA3" s="6"/>
      <c r="AB3" s="6"/>
      <c r="AC3" s="6"/>
      <c r="AD3" s="6"/>
      <c r="AE3" s="6"/>
      <c r="AF3" s="6"/>
      <c r="AG3" s="6"/>
      <c r="AH3" s="6"/>
      <c r="AI3" s="6"/>
      <c r="AJ3" s="6"/>
      <c r="AK3" s="6"/>
      <c r="AL3" s="6"/>
      <c r="AM3" s="6"/>
      <c r="AN3" s="6"/>
      <c r="AO3" s="6"/>
      <c r="AP3" s="6"/>
      <c r="AQ3" s="6"/>
      <c r="AR3" s="6"/>
      <c r="AS3" s="6"/>
      <c r="AT3" s="6"/>
      <c r="AU3" s="6"/>
      <c r="AV3" s="6"/>
      <c r="AW3" s="6"/>
    </row>
    <row r="4" spans="1:50" s="41" customFormat="1">
      <c r="A4" s="162"/>
      <c r="B4" s="159"/>
      <c r="C4" s="159"/>
      <c r="D4" s="159"/>
      <c r="E4" s="159"/>
      <c r="F4" s="159"/>
      <c r="G4" s="222"/>
      <c r="H4" s="222"/>
      <c r="I4" s="222"/>
      <c r="J4" s="222"/>
      <c r="K4" s="222"/>
      <c r="L4" s="222"/>
      <c r="M4" s="222"/>
      <c r="N4" s="222"/>
      <c r="O4" s="222"/>
      <c r="P4" s="160"/>
      <c r="Q4" s="160"/>
      <c r="R4" s="160"/>
      <c r="S4" s="160"/>
      <c r="T4" s="160"/>
      <c r="U4" s="160"/>
      <c r="V4" s="160"/>
      <c r="W4" s="160"/>
      <c r="X4" s="160"/>
      <c r="Y4" s="159"/>
      <c r="Z4" s="6"/>
      <c r="AA4" s="6"/>
      <c r="AB4" s="6"/>
      <c r="AC4" s="6"/>
      <c r="AD4" s="6"/>
      <c r="AE4" s="6"/>
      <c r="AF4" s="6"/>
      <c r="AG4" s="6"/>
      <c r="AH4" s="6"/>
      <c r="AI4" s="6"/>
      <c r="AJ4" s="6"/>
      <c r="AK4" s="6"/>
      <c r="AL4" s="6"/>
      <c r="AM4" s="6"/>
      <c r="AN4" s="6"/>
      <c r="AO4" s="6"/>
      <c r="AP4" s="6"/>
      <c r="AQ4" s="6"/>
      <c r="AR4" s="6"/>
      <c r="AS4" s="6"/>
      <c r="AT4" s="6"/>
      <c r="AU4" s="6"/>
      <c r="AV4" s="6"/>
      <c r="AW4" s="6"/>
    </row>
    <row r="5" spans="1:50">
      <c r="A5" s="162"/>
      <c r="B5" s="159"/>
      <c r="C5" s="159"/>
      <c r="D5" s="159"/>
      <c r="E5" s="159"/>
      <c r="F5" s="159"/>
      <c r="G5" s="222"/>
      <c r="H5" s="222"/>
      <c r="I5" s="222"/>
      <c r="J5" s="222"/>
      <c r="K5" s="222"/>
      <c r="L5" s="222"/>
      <c r="M5" s="222"/>
      <c r="N5" s="222"/>
      <c r="O5" s="222"/>
      <c r="P5" s="160"/>
      <c r="Q5" s="160"/>
      <c r="R5" s="160"/>
      <c r="S5" s="160"/>
      <c r="T5" s="160"/>
      <c r="U5" s="160"/>
      <c r="V5" s="160"/>
      <c r="W5" s="160"/>
      <c r="X5" s="160"/>
      <c r="Y5" s="159"/>
    </row>
    <row r="6" spans="1:50">
      <c r="A6" s="198" t="s">
        <v>174</v>
      </c>
      <c r="B6" s="159"/>
      <c r="C6" s="159"/>
      <c r="D6" s="159"/>
      <c r="E6" s="159"/>
      <c r="F6" s="159"/>
      <c r="G6" s="222"/>
      <c r="H6" s="222"/>
      <c r="I6" s="222"/>
      <c r="J6" s="222"/>
      <c r="K6" s="222"/>
      <c r="L6" s="222"/>
      <c r="M6" s="222"/>
      <c r="N6" s="222"/>
      <c r="O6" s="222"/>
      <c r="P6" s="160"/>
      <c r="Q6" s="160"/>
      <c r="R6" s="160"/>
      <c r="S6" s="160"/>
      <c r="T6" s="160"/>
      <c r="U6" s="160"/>
      <c r="V6" s="160"/>
      <c r="W6" s="160"/>
      <c r="X6" s="160"/>
      <c r="Y6" s="159"/>
    </row>
    <row r="7" spans="1:50">
      <c r="A7" s="196"/>
      <c r="B7" s="159"/>
      <c r="C7" s="159"/>
      <c r="D7" s="159"/>
      <c r="E7" s="159"/>
      <c r="F7" s="159"/>
      <c r="G7" s="222"/>
      <c r="H7" s="222"/>
      <c r="I7" s="222"/>
      <c r="J7" s="222"/>
      <c r="K7" s="222"/>
      <c r="L7" s="222"/>
      <c r="M7" s="222"/>
      <c r="N7" s="222"/>
      <c r="O7" s="222"/>
      <c r="P7" s="160"/>
      <c r="Q7" s="160"/>
      <c r="R7" s="160"/>
      <c r="S7" s="160"/>
      <c r="T7" s="160"/>
      <c r="U7" s="160"/>
      <c r="V7" s="160"/>
      <c r="W7" s="160"/>
      <c r="X7" s="160"/>
      <c r="Y7" s="159"/>
    </row>
    <row r="8" spans="1:50">
      <c r="A8" s="197" t="s">
        <v>175</v>
      </c>
      <c r="B8" s="159"/>
      <c r="C8" s="159"/>
      <c r="D8" s="159"/>
      <c r="E8" s="159"/>
      <c r="F8" s="159"/>
      <c r="G8" s="222"/>
      <c r="H8" s="222"/>
      <c r="I8" s="222"/>
      <c r="J8" s="222"/>
      <c r="K8" s="222"/>
      <c r="L8" s="222"/>
      <c r="M8" s="222"/>
      <c r="N8" s="222"/>
      <c r="O8" s="222"/>
      <c r="P8" s="160"/>
      <c r="Q8" s="160"/>
      <c r="R8" s="160"/>
      <c r="S8" s="160"/>
      <c r="T8" s="160"/>
      <c r="U8" s="160"/>
      <c r="V8" s="160"/>
      <c r="W8" s="160"/>
      <c r="X8" s="160"/>
      <c r="Y8" s="159"/>
    </row>
    <row r="9" spans="1:50">
      <c r="A9" s="196"/>
      <c r="B9" s="159"/>
      <c r="C9" s="159"/>
      <c r="D9" s="159"/>
      <c r="E9" s="159"/>
      <c r="F9" s="159"/>
      <c r="G9" s="222"/>
      <c r="H9" s="222"/>
      <c r="I9" s="222"/>
      <c r="J9" s="222"/>
      <c r="K9" s="222"/>
      <c r="L9" s="222"/>
      <c r="M9" s="222"/>
      <c r="N9" s="222"/>
      <c r="O9" s="222"/>
      <c r="P9" s="160"/>
      <c r="Q9" s="160"/>
      <c r="R9" s="160"/>
      <c r="S9" s="160"/>
      <c r="T9" s="160"/>
      <c r="U9" s="160"/>
      <c r="V9" s="160"/>
      <c r="W9" s="160"/>
      <c r="X9" s="160"/>
      <c r="Y9" s="159"/>
    </row>
    <row r="10" spans="1:50">
      <c r="A10" s="197" t="s">
        <v>176</v>
      </c>
      <c r="B10" s="159"/>
      <c r="C10" s="159"/>
      <c r="D10" s="159"/>
      <c r="E10" s="159"/>
      <c r="F10" s="159"/>
      <c r="G10" s="222"/>
      <c r="H10" s="222"/>
      <c r="I10" s="222"/>
      <c r="J10" s="222"/>
      <c r="K10" s="222"/>
      <c r="L10" s="222"/>
      <c r="M10" s="222"/>
      <c r="N10" s="222"/>
      <c r="O10" s="222"/>
      <c r="P10" s="160"/>
      <c r="Q10" s="160"/>
      <c r="R10" s="160"/>
      <c r="S10" s="160"/>
      <c r="T10" s="160"/>
      <c r="U10" s="160"/>
      <c r="V10" s="160"/>
      <c r="W10" s="160"/>
      <c r="X10" s="160"/>
      <c r="Y10" s="159"/>
    </row>
    <row r="11" spans="1:50">
      <c r="A11" s="196"/>
      <c r="B11" s="159"/>
      <c r="C11" s="159"/>
      <c r="D11" s="159"/>
      <c r="E11" s="159"/>
      <c r="F11" s="159"/>
      <c r="G11" s="222"/>
      <c r="H11" s="222"/>
      <c r="I11" s="222"/>
      <c r="J11" s="222"/>
      <c r="K11" s="222"/>
      <c r="L11" s="222"/>
      <c r="M11" s="222"/>
      <c r="N11" s="222"/>
      <c r="O11" s="222"/>
      <c r="P11" s="160"/>
      <c r="Q11" s="160"/>
      <c r="R11" s="160"/>
      <c r="S11" s="160"/>
      <c r="T11" s="160"/>
      <c r="U11" s="160"/>
      <c r="V11" s="160"/>
      <c r="W11" s="160"/>
      <c r="X11" s="160"/>
      <c r="Y11" s="159"/>
    </row>
    <row r="12" spans="1:50">
      <c r="A12" s="197" t="s">
        <v>177</v>
      </c>
      <c r="B12" s="159"/>
      <c r="C12" s="159"/>
      <c r="D12" s="159"/>
      <c r="E12" s="159"/>
      <c r="F12" s="159"/>
      <c r="G12" s="222"/>
      <c r="H12" s="222"/>
      <c r="I12" s="222"/>
      <c r="J12" s="222"/>
      <c r="K12" s="222"/>
      <c r="L12" s="222"/>
      <c r="M12" s="222"/>
      <c r="N12" s="222"/>
      <c r="O12" s="222"/>
      <c r="P12" s="160"/>
      <c r="Q12" s="160"/>
      <c r="R12" s="160"/>
      <c r="S12" s="160"/>
      <c r="T12" s="160"/>
      <c r="U12" s="160"/>
      <c r="V12" s="160"/>
      <c r="W12" s="160"/>
      <c r="X12" s="160"/>
      <c r="Y12" s="159"/>
    </row>
    <row r="13" spans="1:50">
      <c r="A13" s="196"/>
      <c r="B13" s="159"/>
      <c r="C13" s="159"/>
      <c r="D13" s="159"/>
      <c r="E13" s="159"/>
      <c r="F13" s="159"/>
      <c r="G13" s="222"/>
      <c r="H13" s="222"/>
      <c r="I13" s="222"/>
      <c r="J13" s="222"/>
      <c r="K13" s="222"/>
      <c r="L13" s="222"/>
      <c r="M13" s="222"/>
      <c r="N13" s="222"/>
      <c r="O13" s="222"/>
      <c r="P13" s="160"/>
      <c r="Q13" s="160"/>
      <c r="R13" s="160"/>
      <c r="S13" s="160"/>
      <c r="T13" s="160"/>
      <c r="U13" s="160"/>
      <c r="V13" s="160"/>
      <c r="W13" s="160"/>
      <c r="X13" s="160"/>
      <c r="Y13" s="159"/>
    </row>
    <row r="14" spans="1:50">
      <c r="A14" s="197" t="s">
        <v>178</v>
      </c>
      <c r="B14" s="159"/>
      <c r="C14" s="159"/>
      <c r="D14" s="159"/>
      <c r="E14" s="159"/>
      <c r="F14" s="159"/>
      <c r="G14" s="222"/>
      <c r="H14" s="222"/>
      <c r="I14" s="222"/>
      <c r="J14" s="222"/>
      <c r="K14" s="222"/>
      <c r="L14" s="222"/>
      <c r="M14" s="222"/>
      <c r="N14" s="222"/>
      <c r="O14" s="222"/>
      <c r="P14" s="160"/>
      <c r="Q14" s="160"/>
      <c r="R14" s="160"/>
      <c r="S14" s="160"/>
      <c r="T14" s="160"/>
      <c r="U14" s="160"/>
      <c r="V14" s="160"/>
      <c r="W14" s="160"/>
      <c r="X14" s="160"/>
      <c r="Y14" s="159"/>
    </row>
    <row r="15" spans="1:50">
      <c r="A15" s="162"/>
      <c r="B15" s="159"/>
      <c r="C15" s="159"/>
      <c r="D15" s="159"/>
      <c r="E15" s="159"/>
      <c r="F15" s="159"/>
      <c r="G15" s="222"/>
      <c r="H15" s="222"/>
      <c r="I15" s="222"/>
      <c r="J15" s="222"/>
      <c r="K15" s="222"/>
      <c r="L15" s="222"/>
      <c r="M15" s="222"/>
      <c r="N15" s="222"/>
      <c r="O15" s="222"/>
      <c r="P15" s="160"/>
      <c r="Q15" s="160"/>
      <c r="R15" s="160"/>
      <c r="S15" s="160"/>
      <c r="T15" s="160"/>
      <c r="U15" s="160"/>
      <c r="V15" s="160"/>
      <c r="W15" s="160"/>
      <c r="X15" s="160"/>
      <c r="Y15" s="159"/>
    </row>
    <row r="16" spans="1:50">
      <c r="A16" s="162"/>
      <c r="B16" s="159"/>
      <c r="C16" s="159"/>
      <c r="D16" s="159"/>
      <c r="E16" s="159"/>
      <c r="F16" s="159"/>
      <c r="G16" s="222"/>
      <c r="H16" s="222"/>
      <c r="I16" s="222"/>
      <c r="J16" s="222"/>
      <c r="K16" s="222"/>
      <c r="L16" s="222"/>
      <c r="M16" s="222"/>
      <c r="N16" s="222"/>
      <c r="O16" s="222"/>
      <c r="P16" s="160"/>
      <c r="Q16" s="160"/>
      <c r="R16" s="160"/>
      <c r="S16" s="160"/>
      <c r="T16" s="160"/>
      <c r="U16" s="160"/>
      <c r="V16" s="160"/>
      <c r="W16" s="160"/>
      <c r="X16" s="160"/>
      <c r="Y16" s="159"/>
    </row>
    <row r="17" spans="1:25">
      <c r="A17" s="162"/>
      <c r="B17" s="159"/>
      <c r="C17" s="159"/>
      <c r="D17" s="159"/>
      <c r="E17" s="159"/>
      <c r="F17" s="159"/>
      <c r="G17" s="222"/>
      <c r="H17" s="222"/>
      <c r="I17" s="222"/>
      <c r="J17" s="222"/>
      <c r="K17" s="222"/>
      <c r="L17" s="222"/>
      <c r="M17" s="222"/>
      <c r="N17" s="222"/>
      <c r="O17" s="222"/>
      <c r="P17" s="160"/>
      <c r="Q17" s="160"/>
      <c r="R17" s="160"/>
      <c r="S17" s="160"/>
      <c r="T17" s="160"/>
      <c r="U17" s="160"/>
      <c r="V17" s="160"/>
      <c r="W17" s="160"/>
      <c r="X17" s="160"/>
      <c r="Y17" s="159"/>
    </row>
    <row r="18" spans="1:25">
      <c r="A18" s="162"/>
      <c r="B18" s="159"/>
      <c r="C18" s="159"/>
      <c r="D18" s="159"/>
      <c r="E18" s="159"/>
      <c r="F18" s="159"/>
      <c r="G18" s="222"/>
      <c r="H18" s="222"/>
      <c r="I18" s="222"/>
      <c r="J18" s="222"/>
      <c r="K18" s="222"/>
      <c r="L18" s="222"/>
      <c r="M18" s="222"/>
      <c r="N18" s="222"/>
      <c r="O18" s="222"/>
      <c r="P18" s="160"/>
      <c r="Q18" s="160"/>
      <c r="R18" s="160"/>
      <c r="S18" s="160"/>
      <c r="T18" s="160"/>
      <c r="U18" s="160"/>
      <c r="V18" s="160"/>
      <c r="W18" s="160"/>
      <c r="X18" s="160"/>
      <c r="Y18" s="159"/>
    </row>
    <row r="19" spans="1:25">
      <c r="A19" s="162"/>
      <c r="B19" s="159"/>
      <c r="C19" s="159"/>
      <c r="D19" s="159"/>
      <c r="E19" s="159"/>
      <c r="F19" s="159"/>
      <c r="G19" s="222"/>
      <c r="H19" s="222"/>
      <c r="I19" s="222"/>
      <c r="J19" s="222"/>
      <c r="K19" s="222"/>
      <c r="L19" s="222"/>
      <c r="M19" s="222"/>
      <c r="N19" s="222"/>
      <c r="O19" s="222"/>
      <c r="P19" s="160"/>
      <c r="Q19" s="160"/>
      <c r="R19" s="160"/>
      <c r="S19" s="160"/>
      <c r="T19" s="160"/>
      <c r="U19" s="160"/>
      <c r="V19" s="160"/>
      <c r="W19" s="160"/>
      <c r="X19" s="160"/>
      <c r="Y19" s="159"/>
    </row>
    <row r="20" spans="1:25">
      <c r="A20" s="162"/>
      <c r="B20" s="159"/>
      <c r="C20" s="159"/>
      <c r="D20" s="159"/>
      <c r="E20" s="159"/>
      <c r="F20" s="159"/>
      <c r="G20" s="222"/>
      <c r="H20" s="222"/>
      <c r="I20" s="222"/>
      <c r="J20" s="222"/>
      <c r="K20" s="222"/>
      <c r="L20" s="222"/>
      <c r="M20" s="222"/>
      <c r="N20" s="222"/>
      <c r="O20" s="222"/>
      <c r="P20" s="160"/>
      <c r="Q20" s="160"/>
      <c r="R20" s="160"/>
      <c r="S20" s="160"/>
      <c r="T20" s="160"/>
      <c r="U20" s="160"/>
      <c r="V20" s="160"/>
      <c r="W20" s="160"/>
      <c r="X20" s="160"/>
      <c r="Y20" s="159"/>
    </row>
    <row r="21" spans="1:25">
      <c r="A21" s="162"/>
      <c r="B21" s="159"/>
      <c r="C21" s="159"/>
      <c r="D21" s="159"/>
      <c r="E21" s="159"/>
      <c r="F21" s="159"/>
      <c r="G21" s="222"/>
      <c r="H21" s="222"/>
      <c r="I21" s="222"/>
      <c r="J21" s="222"/>
      <c r="K21" s="222"/>
      <c r="L21" s="222"/>
      <c r="M21" s="222"/>
      <c r="N21" s="222"/>
      <c r="O21" s="222"/>
      <c r="P21" s="160"/>
      <c r="Q21" s="160"/>
      <c r="R21" s="160"/>
      <c r="S21" s="160"/>
      <c r="T21" s="160"/>
      <c r="U21" s="160"/>
      <c r="V21" s="160"/>
      <c r="W21" s="160"/>
      <c r="X21" s="160"/>
      <c r="Y21" s="159"/>
    </row>
    <row r="22" spans="1:25">
      <c r="A22" s="162"/>
      <c r="B22" s="159"/>
      <c r="C22" s="159"/>
      <c r="D22" s="159"/>
      <c r="E22" s="159"/>
      <c r="F22" s="159"/>
      <c r="G22" s="222"/>
      <c r="H22" s="222"/>
      <c r="I22" s="222"/>
      <c r="J22" s="222"/>
      <c r="K22" s="222"/>
      <c r="L22" s="222"/>
      <c r="M22" s="222"/>
      <c r="N22" s="222"/>
      <c r="O22" s="222"/>
      <c r="P22" s="160"/>
      <c r="Q22" s="160"/>
      <c r="R22" s="160"/>
      <c r="S22" s="160"/>
      <c r="T22" s="160"/>
      <c r="U22" s="160"/>
      <c r="V22" s="160"/>
      <c r="W22" s="160"/>
      <c r="X22" s="160"/>
      <c r="Y22" s="159"/>
    </row>
    <row r="23" spans="1:25">
      <c r="A23" s="162"/>
      <c r="B23" s="159"/>
      <c r="C23" s="159"/>
      <c r="D23" s="159"/>
      <c r="E23" s="159"/>
      <c r="F23" s="159"/>
      <c r="G23" s="222"/>
      <c r="H23" s="222"/>
      <c r="I23" s="222"/>
      <c r="J23" s="222"/>
      <c r="K23" s="222"/>
      <c r="L23" s="222"/>
      <c r="M23" s="222"/>
      <c r="N23" s="222"/>
      <c r="O23" s="222"/>
      <c r="P23" s="160"/>
      <c r="Q23" s="160"/>
      <c r="R23" s="160"/>
      <c r="S23" s="160"/>
      <c r="T23" s="160"/>
      <c r="U23" s="160"/>
      <c r="V23" s="160"/>
      <c r="W23" s="160"/>
      <c r="X23" s="160"/>
      <c r="Y23" s="159"/>
    </row>
    <row r="24" spans="1:25">
      <c r="A24" s="162"/>
      <c r="B24" s="159"/>
      <c r="C24" s="159"/>
      <c r="D24" s="159"/>
      <c r="E24" s="159"/>
      <c r="F24" s="159"/>
      <c r="G24" s="222"/>
      <c r="H24" s="222"/>
      <c r="I24" s="222"/>
      <c r="J24" s="222"/>
      <c r="K24" s="222"/>
      <c r="L24" s="222"/>
      <c r="M24" s="222"/>
      <c r="N24" s="222"/>
      <c r="O24" s="222"/>
      <c r="P24" s="160"/>
      <c r="Q24" s="160"/>
      <c r="R24" s="160"/>
      <c r="S24" s="160"/>
      <c r="T24" s="160"/>
      <c r="U24" s="160"/>
      <c r="V24" s="160"/>
      <c r="W24" s="160"/>
      <c r="X24" s="160"/>
      <c r="Y24" s="159"/>
    </row>
    <row r="25" spans="1:25">
      <c r="A25" s="162"/>
      <c r="B25" s="159"/>
      <c r="C25" s="159"/>
      <c r="D25" s="159"/>
      <c r="E25" s="159"/>
      <c r="F25" s="159"/>
      <c r="G25" s="222"/>
      <c r="H25" s="222"/>
      <c r="I25" s="222"/>
      <c r="J25" s="222"/>
      <c r="K25" s="222"/>
      <c r="L25" s="222"/>
      <c r="M25" s="222"/>
      <c r="N25" s="222"/>
      <c r="O25" s="222"/>
      <c r="P25" s="160"/>
      <c r="Q25" s="160"/>
      <c r="R25" s="160"/>
      <c r="S25" s="160"/>
      <c r="T25" s="160"/>
      <c r="U25" s="160"/>
      <c r="V25" s="160"/>
      <c r="W25" s="160"/>
      <c r="X25" s="160"/>
      <c r="Y25" s="159"/>
    </row>
    <row r="26" spans="1:25">
      <c r="A26" s="162"/>
      <c r="B26" s="159"/>
      <c r="C26" s="159"/>
      <c r="D26" s="159"/>
      <c r="E26" s="159"/>
      <c r="F26" s="159"/>
      <c r="G26" s="160"/>
      <c r="H26" s="160"/>
      <c r="I26" s="160"/>
      <c r="J26" s="160"/>
      <c r="K26" s="160"/>
      <c r="L26" s="160"/>
      <c r="M26" s="160"/>
      <c r="N26" s="160"/>
      <c r="O26" s="160"/>
      <c r="P26" s="160"/>
      <c r="Q26" s="160"/>
      <c r="R26" s="160"/>
      <c r="S26" s="160"/>
      <c r="T26" s="160"/>
      <c r="U26" s="160"/>
      <c r="V26" s="160"/>
      <c r="W26" s="160"/>
      <c r="X26" s="160"/>
      <c r="Y26" s="159"/>
    </row>
    <row r="27" spans="1:25">
      <c r="A27" s="162"/>
      <c r="B27" s="159"/>
      <c r="C27" s="159"/>
      <c r="D27" s="159"/>
      <c r="E27" s="159"/>
      <c r="F27" s="159"/>
      <c r="G27" s="160"/>
      <c r="H27" s="160"/>
      <c r="I27" s="160"/>
      <c r="J27" s="160"/>
      <c r="K27" s="160"/>
      <c r="L27" s="160"/>
      <c r="M27" s="160"/>
      <c r="N27" s="160"/>
      <c r="O27" s="160"/>
      <c r="P27" s="160"/>
      <c r="Q27" s="160"/>
      <c r="R27" s="160"/>
      <c r="S27" s="160"/>
      <c r="T27" s="160"/>
      <c r="U27" s="160"/>
      <c r="V27" s="160"/>
      <c r="W27" s="160"/>
      <c r="X27" s="160"/>
      <c r="Y27" s="159"/>
    </row>
    <row r="28" spans="1:25">
      <c r="A28" s="162"/>
      <c r="B28" s="159"/>
      <c r="C28" s="159"/>
      <c r="D28" s="159"/>
      <c r="E28" s="159"/>
      <c r="F28" s="159"/>
      <c r="G28" s="160"/>
      <c r="H28" s="160"/>
      <c r="I28" s="160"/>
      <c r="J28" s="160"/>
      <c r="K28" s="160"/>
      <c r="L28" s="160"/>
      <c r="M28" s="160"/>
      <c r="N28" s="160"/>
      <c r="O28" s="160"/>
      <c r="P28" s="160"/>
      <c r="Q28" s="160"/>
      <c r="R28" s="160"/>
      <c r="S28" s="160"/>
      <c r="T28" s="160"/>
      <c r="U28" s="160"/>
      <c r="V28" s="160"/>
      <c r="W28" s="160"/>
      <c r="X28" s="160"/>
      <c r="Y28" s="159"/>
    </row>
    <row r="29" spans="1:25">
      <c r="A29" s="162"/>
      <c r="B29" s="159"/>
      <c r="C29" s="159"/>
      <c r="D29" s="159"/>
      <c r="E29" s="159"/>
      <c r="F29" s="159"/>
      <c r="G29" s="160"/>
      <c r="H29" s="160"/>
      <c r="I29" s="160"/>
      <c r="J29" s="160"/>
      <c r="K29" s="160"/>
      <c r="L29" s="160"/>
      <c r="M29" s="160"/>
      <c r="N29" s="160"/>
      <c r="O29" s="160"/>
      <c r="P29" s="160"/>
      <c r="Q29" s="160"/>
      <c r="R29" s="160"/>
      <c r="S29" s="160"/>
      <c r="T29" s="160"/>
      <c r="U29" s="160"/>
      <c r="V29" s="160"/>
      <c r="W29" s="160"/>
      <c r="X29" s="160"/>
      <c r="Y29" s="159"/>
    </row>
    <row r="30" spans="1:25">
      <c r="A30" s="162"/>
      <c r="B30" s="159"/>
      <c r="C30" s="159"/>
      <c r="D30" s="159"/>
      <c r="E30" s="159"/>
      <c r="F30" s="159"/>
      <c r="G30" s="160"/>
      <c r="H30" s="160"/>
      <c r="I30" s="160"/>
      <c r="J30" s="160"/>
      <c r="K30" s="160"/>
      <c r="L30" s="160"/>
      <c r="M30" s="160"/>
      <c r="N30" s="160"/>
      <c r="O30" s="160"/>
      <c r="P30" s="160"/>
      <c r="Q30" s="160"/>
      <c r="R30" s="160"/>
      <c r="S30" s="160"/>
      <c r="T30" s="160"/>
      <c r="U30" s="160"/>
      <c r="V30" s="160"/>
      <c r="W30" s="160"/>
      <c r="X30" s="160"/>
      <c r="Y30" s="159"/>
    </row>
    <row r="31" spans="1:25">
      <c r="A31" s="162"/>
      <c r="B31" s="159"/>
      <c r="C31" s="159"/>
      <c r="D31" s="159"/>
      <c r="E31" s="159"/>
      <c r="F31" s="159"/>
      <c r="G31" s="160"/>
      <c r="H31" s="160"/>
      <c r="I31" s="160"/>
      <c r="J31" s="160"/>
      <c r="K31" s="160"/>
      <c r="L31" s="160"/>
      <c r="M31" s="160"/>
      <c r="N31" s="160"/>
      <c r="O31" s="160"/>
      <c r="P31" s="160"/>
      <c r="Q31" s="160"/>
      <c r="R31" s="160"/>
      <c r="S31" s="160"/>
      <c r="T31" s="160"/>
      <c r="U31" s="160"/>
      <c r="V31" s="160"/>
      <c r="W31" s="160"/>
      <c r="X31" s="160"/>
      <c r="Y31" s="159"/>
    </row>
    <row r="32" spans="1:25">
      <c r="A32" s="162"/>
      <c r="B32" s="159"/>
      <c r="C32" s="159"/>
      <c r="D32" s="159"/>
      <c r="E32" s="159"/>
      <c r="F32" s="159"/>
      <c r="G32" s="160"/>
      <c r="H32" s="160"/>
      <c r="I32" s="160"/>
      <c r="J32" s="160"/>
      <c r="K32" s="160"/>
      <c r="L32" s="160"/>
      <c r="M32" s="160"/>
      <c r="N32" s="160"/>
      <c r="O32" s="160"/>
      <c r="P32" s="160"/>
      <c r="Q32" s="160"/>
      <c r="R32" s="160"/>
      <c r="S32" s="160"/>
      <c r="T32" s="160"/>
      <c r="U32" s="160"/>
      <c r="V32" s="160"/>
      <c r="W32" s="160"/>
      <c r="X32" s="160"/>
      <c r="Y32" s="159"/>
    </row>
    <row r="33" spans="1:25">
      <c r="A33" s="162"/>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row>
  </sheetData>
  <sheetProtection selectLockedCells="1" selectUnlockedCells="1"/>
  <customSheetViews>
    <customSheetView guid="{F9FABFE5-98B9-483E-8A84-5FB6DC25671D}" showGridLines="0">
      <selection activeCell="B19" sqref="B19"/>
      <pageMargins left="0.75" right="0.75" top="1" bottom="1" header="0.5" footer="0.5"/>
    </customSheetView>
  </customSheetViews>
  <mergeCells count="1">
    <mergeCell ref="G4:O25"/>
  </mergeCells>
  <hyperlinks>
    <hyperlink ref="A6" location="'Toolkit manual'!A1" display="Toolkit manual" xr:uid="{AB057835-ED4E-47B1-B77E-DE9004F912F3}"/>
    <hyperlink ref="A8" location="'Core section Data-Entry'!A1" display="Core section Data-entry" xr:uid="{1EA96269-9963-418D-97AD-AAC5499A09AE}"/>
    <hyperlink ref="A10" location="'Specific Section Data-Entry'!A1" display="Specific Section Data-entry" xr:uid="{EBDDD0E1-A0BF-4446-BE19-DF4328C85F30}"/>
    <hyperlink ref="A12" location="'Main Dashboard 2'!A1" display="Main dashboard" xr:uid="{71EE9190-AE62-45A4-B4CE-01926BAFAFC7}"/>
    <hyperlink ref="A14" location="Sources!A1" display="Sources" xr:uid="{DE3650F5-B6E5-4D7E-8953-3BE8ABAB8E27}"/>
  </hyperlinks>
  <pageMargins left="0.75" right="0.75" top="1" bottom="1" header="0.5" footer="0.5"/>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Y446"/>
  <sheetViews>
    <sheetView showGridLines="0" zoomScale="60" zoomScaleNormal="60" workbookViewId="0">
      <selection activeCell="L5" sqref="L5"/>
    </sheetView>
  </sheetViews>
  <sheetFormatPr defaultColWidth="9.140625" defaultRowHeight="15"/>
  <cols>
    <col min="1" max="1" width="20.5703125" style="103" customWidth="1"/>
    <col min="2" max="2" width="3" style="103" customWidth="1"/>
    <col min="3" max="3" width="24.140625" style="104" customWidth="1"/>
    <col min="4" max="4" width="3" style="105" customWidth="1"/>
    <col min="5" max="5" width="23.7109375" style="104" customWidth="1"/>
    <col min="6" max="6" width="3" style="105" customWidth="1"/>
    <col min="7" max="7" width="25.42578125" style="104" customWidth="1"/>
    <col min="8" max="8" width="3.28515625" style="105" customWidth="1"/>
    <col min="9" max="9" width="24.42578125" style="104" customWidth="1"/>
    <col min="10" max="10" width="3.140625" style="105" customWidth="1"/>
    <col min="11" max="11" width="22.7109375" style="104" customWidth="1"/>
    <col min="12" max="12" width="3.140625" style="105" customWidth="1"/>
    <col min="13" max="13" width="22.28515625" style="104" customWidth="1"/>
    <col min="14" max="14" width="3.85546875" style="105" customWidth="1"/>
    <col min="15" max="15" width="22.7109375" style="103" customWidth="1"/>
    <col min="16" max="16" width="4.28515625" style="103" customWidth="1"/>
    <col min="17" max="77" width="9.140625" style="103"/>
    <col min="78" max="16384" width="9.140625" style="104"/>
  </cols>
  <sheetData>
    <row r="1" spans="1:77" ht="55.5" customHeight="1">
      <c r="C1" s="245" t="s">
        <v>6</v>
      </c>
      <c r="D1" s="245"/>
      <c r="E1" s="245"/>
      <c r="F1" s="245"/>
      <c r="G1" s="245"/>
      <c r="H1" s="245"/>
      <c r="I1" s="245"/>
      <c r="J1" s="245"/>
      <c r="K1" s="245"/>
      <c r="L1" s="245"/>
      <c r="M1" s="245"/>
      <c r="N1" s="245"/>
    </row>
    <row r="2" spans="1:77" s="102" customFormat="1">
      <c r="A2" s="106"/>
      <c r="B2" s="106"/>
      <c r="C2" s="107" t="s">
        <v>8</v>
      </c>
      <c r="D2" s="107"/>
      <c r="E2" s="107" t="s">
        <v>15</v>
      </c>
      <c r="F2" s="107"/>
      <c r="G2" s="107" t="s">
        <v>20</v>
      </c>
      <c r="H2" s="107"/>
      <c r="I2" s="107" t="s">
        <v>30</v>
      </c>
      <c r="J2" s="107"/>
      <c r="K2" s="107" t="s">
        <v>35</v>
      </c>
      <c r="L2" s="107"/>
      <c r="M2" s="107" t="s">
        <v>43</v>
      </c>
      <c r="N2" s="107"/>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row>
    <row r="3" spans="1:77" ht="63">
      <c r="C3" s="108" t="s">
        <v>133</v>
      </c>
      <c r="D3" s="109">
        <v>1</v>
      </c>
      <c r="E3" s="108" t="s">
        <v>16</v>
      </c>
      <c r="F3" s="109"/>
      <c r="G3" s="108" t="s">
        <v>21</v>
      </c>
      <c r="H3" s="109"/>
      <c r="I3" s="108" t="s">
        <v>31</v>
      </c>
      <c r="J3" s="109"/>
      <c r="K3" s="108" t="s">
        <v>36</v>
      </c>
      <c r="L3" s="109"/>
      <c r="M3" s="108" t="s">
        <v>44</v>
      </c>
      <c r="N3" s="109"/>
    </row>
    <row r="4" spans="1:77" ht="47.25">
      <c r="C4" s="108" t="s">
        <v>10</v>
      </c>
      <c r="D4" s="109">
        <v>1</v>
      </c>
      <c r="E4" s="108" t="s">
        <v>17</v>
      </c>
      <c r="F4" s="109"/>
      <c r="G4" s="108" t="s">
        <v>22</v>
      </c>
      <c r="H4" s="109"/>
      <c r="I4" s="108" t="s">
        <v>32</v>
      </c>
      <c r="J4" s="109"/>
      <c r="K4" s="108" t="s">
        <v>37</v>
      </c>
      <c r="L4" s="109"/>
      <c r="M4" s="108" t="s">
        <v>45</v>
      </c>
      <c r="N4" s="109"/>
    </row>
    <row r="5" spans="1:77" ht="63">
      <c r="C5" s="108" t="s">
        <v>11</v>
      </c>
      <c r="D5" s="109">
        <v>0</v>
      </c>
      <c r="E5" s="108" t="s">
        <v>18</v>
      </c>
      <c r="F5" s="109"/>
      <c r="G5" s="108" t="s">
        <v>23</v>
      </c>
      <c r="H5" s="109"/>
      <c r="I5" s="108" t="s">
        <v>33</v>
      </c>
      <c r="J5" s="109"/>
      <c r="K5" s="108" t="s">
        <v>38</v>
      </c>
      <c r="L5" s="109">
        <v>1</v>
      </c>
      <c r="M5" s="108" t="s">
        <v>46</v>
      </c>
      <c r="N5" s="109"/>
    </row>
    <row r="6" spans="1:77" ht="63">
      <c r="C6" s="108" t="s">
        <v>12</v>
      </c>
      <c r="D6" s="109">
        <v>1</v>
      </c>
      <c r="E6" s="108" t="s">
        <v>19</v>
      </c>
      <c r="F6" s="109"/>
      <c r="G6" s="108" t="s">
        <v>24</v>
      </c>
      <c r="H6" s="109"/>
      <c r="I6" s="108" t="s">
        <v>34</v>
      </c>
      <c r="J6" s="109"/>
      <c r="K6" s="108" t="s">
        <v>39</v>
      </c>
      <c r="L6" s="109"/>
      <c r="M6" s="110"/>
      <c r="N6" s="109"/>
    </row>
    <row r="7" spans="1:77" ht="31.5">
      <c r="C7" s="108" t="s">
        <v>13</v>
      </c>
      <c r="D7" s="109">
        <v>0</v>
      </c>
      <c r="E7" s="110"/>
      <c r="F7" s="109"/>
      <c r="G7" s="108" t="s">
        <v>25</v>
      </c>
      <c r="H7" s="109"/>
      <c r="I7" s="110"/>
      <c r="J7" s="109"/>
      <c r="K7" s="108" t="s">
        <v>40</v>
      </c>
      <c r="L7" s="109"/>
      <c r="M7" s="110"/>
      <c r="N7" s="109"/>
    </row>
    <row r="8" spans="1:77" ht="110.25">
      <c r="C8" s="108" t="s">
        <v>14</v>
      </c>
      <c r="D8" s="109">
        <v>1</v>
      </c>
      <c r="E8" s="110"/>
      <c r="F8" s="109"/>
      <c r="G8" s="108" t="s">
        <v>26</v>
      </c>
      <c r="H8" s="109"/>
      <c r="I8" s="110"/>
      <c r="J8" s="109"/>
      <c r="K8" s="108" t="s">
        <v>41</v>
      </c>
      <c r="L8" s="109"/>
      <c r="M8" s="110"/>
      <c r="N8" s="109"/>
    </row>
    <row r="9" spans="1:77" ht="47.25">
      <c r="C9" s="110"/>
      <c r="D9" s="109"/>
      <c r="E9" s="110"/>
      <c r="F9" s="109"/>
      <c r="G9" s="108" t="s">
        <v>27</v>
      </c>
      <c r="H9" s="109"/>
      <c r="I9" s="110"/>
      <c r="J9" s="109"/>
      <c r="K9" s="108" t="s">
        <v>42</v>
      </c>
      <c r="L9" s="109"/>
      <c r="M9" s="110"/>
      <c r="N9" s="109"/>
    </row>
    <row r="10" spans="1:77" ht="15.75">
      <c r="C10" s="110"/>
      <c r="D10" s="109"/>
      <c r="E10" s="110"/>
      <c r="F10" s="109"/>
      <c r="G10" s="108" t="s">
        <v>28</v>
      </c>
      <c r="H10" s="109"/>
      <c r="I10" s="110"/>
      <c r="J10" s="109"/>
      <c r="K10" s="110"/>
      <c r="L10" s="109"/>
      <c r="M10" s="110"/>
      <c r="N10" s="109"/>
    </row>
    <row r="11" spans="1:77" ht="31.5">
      <c r="C11" s="110"/>
      <c r="D11" s="109"/>
      <c r="E11" s="110"/>
      <c r="F11" s="109"/>
      <c r="G11" s="108" t="s">
        <v>29</v>
      </c>
      <c r="H11" s="109"/>
      <c r="I11" s="110"/>
      <c r="J11" s="109"/>
      <c r="K11" s="110"/>
      <c r="L11" s="109"/>
      <c r="M11" s="110"/>
      <c r="N11" s="109"/>
    </row>
    <row r="12" spans="1:77" s="103" customFormat="1">
      <c r="D12" s="111"/>
      <c r="F12" s="111"/>
      <c r="H12" s="111"/>
      <c r="J12" s="111"/>
      <c r="L12" s="111"/>
      <c r="N12" s="111"/>
    </row>
    <row r="13" spans="1:77" s="103" customFormat="1">
      <c r="D13" s="111"/>
      <c r="F13" s="111"/>
      <c r="H13" s="111"/>
      <c r="J13" s="111"/>
      <c r="L13" s="111"/>
      <c r="N13" s="111"/>
    </row>
    <row r="14" spans="1:77" s="103" customFormat="1">
      <c r="D14" s="111"/>
      <c r="F14" s="111"/>
      <c r="H14" s="111"/>
      <c r="J14" s="111"/>
      <c r="L14" s="111"/>
      <c r="N14" s="111"/>
    </row>
    <row r="15" spans="1:77" s="103" customFormat="1">
      <c r="D15" s="111"/>
      <c r="F15" s="111"/>
      <c r="H15" s="111"/>
      <c r="J15" s="111"/>
      <c r="L15" s="111"/>
      <c r="N15" s="111"/>
    </row>
    <row r="16" spans="1:77" s="103" customFormat="1">
      <c r="D16" s="111"/>
      <c r="F16" s="111"/>
      <c r="H16" s="111"/>
      <c r="J16" s="111"/>
      <c r="L16" s="111"/>
      <c r="N16" s="111"/>
    </row>
    <row r="17" spans="4:14" s="103" customFormat="1">
      <c r="D17" s="111"/>
      <c r="F17" s="111"/>
      <c r="H17" s="111"/>
      <c r="J17" s="111"/>
      <c r="L17" s="111"/>
      <c r="N17" s="111"/>
    </row>
    <row r="18" spans="4:14" s="103" customFormat="1">
      <c r="D18" s="111"/>
      <c r="F18" s="111"/>
      <c r="H18" s="111"/>
      <c r="J18" s="111"/>
      <c r="L18" s="111"/>
      <c r="N18" s="111"/>
    </row>
    <row r="19" spans="4:14" s="103" customFormat="1">
      <c r="D19" s="111"/>
      <c r="F19" s="111"/>
      <c r="H19" s="111"/>
      <c r="J19" s="111"/>
      <c r="L19" s="111"/>
      <c r="N19" s="111"/>
    </row>
    <row r="20" spans="4:14" s="103" customFormat="1">
      <c r="D20" s="111"/>
      <c r="F20" s="111"/>
      <c r="H20" s="111"/>
      <c r="J20" s="111"/>
      <c r="L20" s="111"/>
      <c r="N20" s="111"/>
    </row>
    <row r="21" spans="4:14" s="103" customFormat="1">
      <c r="D21" s="111"/>
      <c r="F21" s="111"/>
      <c r="H21" s="111"/>
      <c r="J21" s="111"/>
      <c r="L21" s="111"/>
      <c r="N21" s="111"/>
    </row>
    <row r="22" spans="4:14" s="103" customFormat="1">
      <c r="D22" s="111"/>
      <c r="F22" s="111"/>
      <c r="H22" s="111"/>
      <c r="J22" s="111"/>
      <c r="L22" s="111"/>
      <c r="N22" s="111"/>
    </row>
    <row r="23" spans="4:14" s="103" customFormat="1">
      <c r="D23" s="111"/>
      <c r="F23" s="111"/>
      <c r="H23" s="111"/>
      <c r="J23" s="111"/>
      <c r="L23" s="111"/>
      <c r="N23" s="111"/>
    </row>
    <row r="24" spans="4:14" s="103" customFormat="1">
      <c r="D24" s="111"/>
      <c r="F24" s="111"/>
      <c r="H24" s="111"/>
      <c r="J24" s="111"/>
      <c r="L24" s="111"/>
      <c r="N24" s="111"/>
    </row>
    <row r="25" spans="4:14" s="103" customFormat="1">
      <c r="D25" s="111"/>
      <c r="F25" s="111"/>
      <c r="H25" s="111"/>
      <c r="J25" s="111"/>
      <c r="L25" s="111"/>
      <c r="N25" s="111"/>
    </row>
    <row r="26" spans="4:14" s="103" customFormat="1">
      <c r="D26" s="111"/>
      <c r="F26" s="111"/>
      <c r="H26" s="111"/>
      <c r="J26" s="111"/>
      <c r="L26" s="111"/>
      <c r="N26" s="111"/>
    </row>
    <row r="27" spans="4:14" s="103" customFormat="1">
      <c r="D27" s="111"/>
      <c r="F27" s="111"/>
      <c r="H27" s="111"/>
      <c r="J27" s="111"/>
      <c r="L27" s="111"/>
      <c r="N27" s="111"/>
    </row>
    <row r="28" spans="4:14" s="103" customFormat="1">
      <c r="D28" s="111"/>
      <c r="F28" s="111"/>
      <c r="H28" s="111"/>
      <c r="J28" s="111"/>
      <c r="L28" s="111"/>
      <c r="N28" s="111"/>
    </row>
    <row r="29" spans="4:14" s="103" customFormat="1">
      <c r="D29" s="111"/>
      <c r="F29" s="111"/>
      <c r="H29" s="111"/>
      <c r="J29" s="111"/>
      <c r="L29" s="111"/>
      <c r="N29" s="111"/>
    </row>
    <row r="30" spans="4:14" s="103" customFormat="1">
      <c r="D30" s="111"/>
      <c r="F30" s="111"/>
      <c r="H30" s="111"/>
      <c r="J30" s="111"/>
      <c r="L30" s="111"/>
      <c r="N30" s="111"/>
    </row>
    <row r="31" spans="4:14" s="103" customFormat="1">
      <c r="D31" s="111"/>
      <c r="F31" s="111"/>
      <c r="H31" s="111"/>
      <c r="J31" s="111"/>
      <c r="L31" s="111"/>
      <c r="N31" s="111"/>
    </row>
    <row r="32" spans="4:14" s="103" customFormat="1">
      <c r="D32" s="111"/>
      <c r="F32" s="111"/>
      <c r="H32" s="111"/>
      <c r="J32" s="111"/>
      <c r="L32" s="111"/>
      <c r="N32" s="111"/>
    </row>
    <row r="33" spans="4:14" s="103" customFormat="1">
      <c r="D33" s="111"/>
      <c r="F33" s="111"/>
      <c r="H33" s="111"/>
      <c r="J33" s="111"/>
      <c r="L33" s="111"/>
      <c r="N33" s="111"/>
    </row>
    <row r="34" spans="4:14" s="103" customFormat="1">
      <c r="D34" s="111"/>
      <c r="F34" s="111"/>
      <c r="H34" s="111"/>
      <c r="J34" s="111"/>
      <c r="L34" s="111"/>
      <c r="N34" s="111"/>
    </row>
    <row r="35" spans="4:14" s="103" customFormat="1">
      <c r="D35" s="111"/>
      <c r="F35" s="111"/>
      <c r="H35" s="111"/>
      <c r="J35" s="111"/>
      <c r="L35" s="111"/>
      <c r="N35" s="111"/>
    </row>
    <row r="36" spans="4:14" s="103" customFormat="1">
      <c r="D36" s="111"/>
      <c r="F36" s="111"/>
      <c r="H36" s="111"/>
      <c r="J36" s="111"/>
      <c r="L36" s="111"/>
      <c r="N36" s="111"/>
    </row>
    <row r="37" spans="4:14" s="103" customFormat="1">
      <c r="D37" s="111"/>
      <c r="F37" s="111"/>
      <c r="H37" s="111"/>
      <c r="J37" s="111"/>
      <c r="L37" s="111"/>
      <c r="N37" s="111"/>
    </row>
    <row r="38" spans="4:14" s="103" customFormat="1">
      <c r="D38" s="111"/>
      <c r="F38" s="111"/>
      <c r="H38" s="111"/>
      <c r="J38" s="111"/>
      <c r="L38" s="111"/>
      <c r="N38" s="111"/>
    </row>
    <row r="39" spans="4:14" s="103" customFormat="1">
      <c r="D39" s="111"/>
      <c r="F39" s="111"/>
      <c r="H39" s="111"/>
      <c r="J39" s="111"/>
      <c r="L39" s="111"/>
      <c r="N39" s="111"/>
    </row>
    <row r="40" spans="4:14" s="103" customFormat="1">
      <c r="D40" s="111"/>
      <c r="F40" s="111"/>
      <c r="H40" s="111"/>
      <c r="J40" s="111"/>
      <c r="L40" s="111"/>
      <c r="N40" s="111"/>
    </row>
    <row r="41" spans="4:14" s="103" customFormat="1">
      <c r="D41" s="111"/>
      <c r="F41" s="111"/>
      <c r="H41" s="111"/>
      <c r="J41" s="111"/>
      <c r="L41" s="111"/>
      <c r="N41" s="111"/>
    </row>
    <row r="42" spans="4:14" s="103" customFormat="1">
      <c r="D42" s="111"/>
      <c r="F42" s="111"/>
      <c r="H42" s="111"/>
      <c r="J42" s="111"/>
      <c r="L42" s="111"/>
      <c r="N42" s="111"/>
    </row>
    <row r="43" spans="4:14" s="103" customFormat="1">
      <c r="D43" s="111"/>
      <c r="F43" s="111"/>
      <c r="H43" s="111"/>
      <c r="J43" s="111"/>
      <c r="L43" s="111"/>
      <c r="N43" s="111"/>
    </row>
    <row r="44" spans="4:14" s="103" customFormat="1">
      <c r="D44" s="111"/>
      <c r="F44" s="111"/>
      <c r="H44" s="111"/>
      <c r="J44" s="111"/>
      <c r="L44" s="111"/>
      <c r="N44" s="111"/>
    </row>
    <row r="45" spans="4:14" s="103" customFormat="1">
      <c r="D45" s="111"/>
      <c r="F45" s="111"/>
      <c r="H45" s="111"/>
      <c r="J45" s="111"/>
      <c r="L45" s="111"/>
      <c r="N45" s="111"/>
    </row>
    <row r="46" spans="4:14" s="103" customFormat="1">
      <c r="D46" s="111"/>
      <c r="F46" s="111"/>
      <c r="H46" s="111"/>
      <c r="J46" s="111"/>
      <c r="L46" s="111"/>
      <c r="N46" s="111"/>
    </row>
    <row r="47" spans="4:14" s="103" customFormat="1">
      <c r="D47" s="111"/>
      <c r="F47" s="111"/>
      <c r="H47" s="111"/>
      <c r="J47" s="111"/>
      <c r="L47" s="111"/>
      <c r="N47" s="111"/>
    </row>
    <row r="48" spans="4:14" s="103" customFormat="1">
      <c r="D48" s="111"/>
      <c r="F48" s="111"/>
      <c r="H48" s="111"/>
      <c r="J48" s="111"/>
      <c r="L48" s="111"/>
      <c r="N48" s="111"/>
    </row>
    <row r="49" spans="4:14" s="103" customFormat="1">
      <c r="D49" s="111"/>
      <c r="F49" s="111"/>
      <c r="H49" s="111"/>
      <c r="J49" s="111"/>
      <c r="L49" s="111"/>
      <c r="N49" s="111"/>
    </row>
    <row r="50" spans="4:14" s="103" customFormat="1">
      <c r="D50" s="111"/>
      <c r="F50" s="111"/>
      <c r="H50" s="111"/>
      <c r="J50" s="111"/>
      <c r="L50" s="111"/>
      <c r="N50" s="111"/>
    </row>
    <row r="51" spans="4:14" s="103" customFormat="1">
      <c r="D51" s="111"/>
      <c r="F51" s="111"/>
      <c r="H51" s="111"/>
      <c r="J51" s="111"/>
      <c r="L51" s="111"/>
      <c r="N51" s="111"/>
    </row>
    <row r="52" spans="4:14" s="103" customFormat="1">
      <c r="D52" s="111"/>
      <c r="F52" s="111"/>
      <c r="H52" s="111"/>
      <c r="J52" s="111"/>
      <c r="L52" s="111"/>
      <c r="N52" s="111"/>
    </row>
    <row r="53" spans="4:14" s="103" customFormat="1">
      <c r="D53" s="111"/>
      <c r="F53" s="111"/>
      <c r="H53" s="111"/>
      <c r="J53" s="111"/>
      <c r="L53" s="111"/>
      <c r="N53" s="111"/>
    </row>
    <row r="54" spans="4:14" s="103" customFormat="1">
      <c r="D54" s="111"/>
      <c r="F54" s="111"/>
      <c r="H54" s="111"/>
      <c r="J54" s="111"/>
      <c r="L54" s="111"/>
      <c r="N54" s="111"/>
    </row>
    <row r="55" spans="4:14" s="103" customFormat="1">
      <c r="D55" s="111"/>
      <c r="F55" s="111"/>
      <c r="H55" s="111"/>
      <c r="J55" s="111"/>
      <c r="L55" s="111"/>
      <c r="N55" s="111"/>
    </row>
    <row r="56" spans="4:14" s="103" customFormat="1">
      <c r="D56" s="111"/>
      <c r="F56" s="111"/>
      <c r="H56" s="111"/>
      <c r="J56" s="111"/>
      <c r="L56" s="111"/>
      <c r="N56" s="111"/>
    </row>
    <row r="57" spans="4:14" s="103" customFormat="1">
      <c r="D57" s="111"/>
      <c r="F57" s="111"/>
      <c r="H57" s="111"/>
      <c r="J57" s="111"/>
      <c r="L57" s="111"/>
      <c r="N57" s="111"/>
    </row>
    <row r="58" spans="4:14" s="103" customFormat="1">
      <c r="D58" s="111"/>
      <c r="F58" s="111"/>
      <c r="H58" s="111"/>
      <c r="J58" s="111"/>
      <c r="L58" s="111"/>
      <c r="N58" s="111"/>
    </row>
    <row r="59" spans="4:14" s="103" customFormat="1">
      <c r="D59" s="111"/>
      <c r="F59" s="111"/>
      <c r="H59" s="111"/>
      <c r="J59" s="111"/>
      <c r="L59" s="111"/>
      <c r="N59" s="111"/>
    </row>
    <row r="60" spans="4:14" s="103" customFormat="1">
      <c r="D60" s="111"/>
      <c r="F60" s="111"/>
      <c r="H60" s="111"/>
      <c r="J60" s="111"/>
      <c r="L60" s="111"/>
      <c r="N60" s="111"/>
    </row>
    <row r="61" spans="4:14" s="103" customFormat="1">
      <c r="D61" s="111"/>
      <c r="F61" s="111"/>
      <c r="H61" s="111"/>
      <c r="J61" s="111"/>
      <c r="L61" s="111"/>
      <c r="N61" s="111"/>
    </row>
    <row r="62" spans="4:14" s="103" customFormat="1">
      <c r="D62" s="111"/>
      <c r="F62" s="111"/>
      <c r="H62" s="111"/>
      <c r="J62" s="111"/>
      <c r="L62" s="111"/>
      <c r="N62" s="111"/>
    </row>
    <row r="63" spans="4:14" s="103" customFormat="1">
      <c r="D63" s="111"/>
      <c r="F63" s="111"/>
      <c r="H63" s="111"/>
      <c r="J63" s="111"/>
      <c r="L63" s="111"/>
      <c r="N63" s="111"/>
    </row>
    <row r="64" spans="4:14" s="103" customFormat="1">
      <c r="D64" s="111"/>
      <c r="F64" s="111"/>
      <c r="H64" s="111"/>
      <c r="J64" s="111"/>
      <c r="L64" s="111"/>
      <c r="N64" s="111"/>
    </row>
    <row r="65" spans="4:14" s="103" customFormat="1">
      <c r="D65" s="111"/>
      <c r="F65" s="111"/>
      <c r="H65" s="111"/>
      <c r="J65" s="111"/>
      <c r="L65" s="111"/>
      <c r="N65" s="111"/>
    </row>
    <row r="66" spans="4:14" s="103" customFormat="1">
      <c r="D66" s="111"/>
      <c r="F66" s="111"/>
      <c r="H66" s="111"/>
      <c r="J66" s="111"/>
      <c r="L66" s="111"/>
      <c r="N66" s="111"/>
    </row>
    <row r="67" spans="4:14" s="103" customFormat="1">
      <c r="D67" s="111"/>
      <c r="F67" s="111"/>
      <c r="H67" s="111"/>
      <c r="J67" s="111"/>
      <c r="L67" s="111"/>
      <c r="N67" s="111"/>
    </row>
    <row r="68" spans="4:14" s="103" customFormat="1">
      <c r="D68" s="111"/>
      <c r="F68" s="111"/>
      <c r="H68" s="111"/>
      <c r="J68" s="111"/>
      <c r="L68" s="111"/>
      <c r="N68" s="111"/>
    </row>
    <row r="69" spans="4:14" s="103" customFormat="1">
      <c r="D69" s="111"/>
      <c r="F69" s="111"/>
      <c r="H69" s="111"/>
      <c r="J69" s="111"/>
      <c r="L69" s="111"/>
      <c r="N69" s="111"/>
    </row>
    <row r="70" spans="4:14" s="103" customFormat="1">
      <c r="D70" s="111"/>
      <c r="F70" s="111"/>
      <c r="H70" s="111"/>
      <c r="J70" s="111"/>
      <c r="L70" s="111"/>
      <c r="N70" s="111"/>
    </row>
    <row r="71" spans="4:14" s="103" customFormat="1">
      <c r="D71" s="111"/>
      <c r="F71" s="111"/>
      <c r="H71" s="111"/>
      <c r="J71" s="111"/>
      <c r="L71" s="111"/>
      <c r="N71" s="111"/>
    </row>
    <row r="72" spans="4:14" s="103" customFormat="1">
      <c r="D72" s="111"/>
      <c r="F72" s="111"/>
      <c r="H72" s="111"/>
      <c r="J72" s="111"/>
      <c r="L72" s="111"/>
      <c r="N72" s="111"/>
    </row>
    <row r="73" spans="4:14" s="103" customFormat="1">
      <c r="D73" s="111"/>
      <c r="F73" s="111"/>
      <c r="H73" s="111"/>
      <c r="J73" s="111"/>
      <c r="L73" s="111"/>
      <c r="N73" s="111"/>
    </row>
    <row r="74" spans="4:14" s="103" customFormat="1">
      <c r="D74" s="111"/>
      <c r="F74" s="111"/>
      <c r="H74" s="111"/>
      <c r="J74" s="111"/>
      <c r="L74" s="111"/>
      <c r="N74" s="111"/>
    </row>
    <row r="75" spans="4:14" s="103" customFormat="1">
      <c r="D75" s="111"/>
      <c r="F75" s="111"/>
      <c r="H75" s="111"/>
      <c r="J75" s="111"/>
      <c r="L75" s="111"/>
      <c r="N75" s="111"/>
    </row>
    <row r="76" spans="4:14" s="103" customFormat="1">
      <c r="D76" s="111"/>
      <c r="F76" s="111"/>
      <c r="H76" s="111"/>
      <c r="J76" s="111"/>
      <c r="L76" s="111"/>
      <c r="N76" s="111"/>
    </row>
    <row r="77" spans="4:14" s="103" customFormat="1">
      <c r="D77" s="111"/>
      <c r="F77" s="111"/>
      <c r="H77" s="111"/>
      <c r="J77" s="111"/>
      <c r="L77" s="111"/>
      <c r="N77" s="111"/>
    </row>
    <row r="78" spans="4:14" s="103" customFormat="1">
      <c r="D78" s="111"/>
      <c r="F78" s="111"/>
      <c r="H78" s="111"/>
      <c r="J78" s="111"/>
      <c r="L78" s="111"/>
      <c r="N78" s="111"/>
    </row>
    <row r="79" spans="4:14" s="103" customFormat="1">
      <c r="D79" s="111"/>
      <c r="F79" s="111"/>
      <c r="H79" s="111"/>
      <c r="J79" s="111"/>
      <c r="L79" s="111"/>
      <c r="N79" s="111"/>
    </row>
    <row r="80" spans="4:14" s="103" customFormat="1">
      <c r="D80" s="111"/>
      <c r="F80" s="111"/>
      <c r="H80" s="111"/>
      <c r="J80" s="111"/>
      <c r="L80" s="111"/>
      <c r="N80" s="111"/>
    </row>
    <row r="81" spans="4:14" s="103" customFormat="1">
      <c r="D81" s="111"/>
      <c r="F81" s="111"/>
      <c r="H81" s="111"/>
      <c r="J81" s="111"/>
      <c r="L81" s="111"/>
      <c r="N81" s="111"/>
    </row>
    <row r="82" spans="4:14" s="103" customFormat="1">
      <c r="D82" s="111"/>
      <c r="F82" s="111"/>
      <c r="H82" s="111"/>
      <c r="J82" s="111"/>
      <c r="L82" s="111"/>
      <c r="N82" s="111"/>
    </row>
    <row r="83" spans="4:14" s="103" customFormat="1">
      <c r="D83" s="111"/>
      <c r="F83" s="111"/>
      <c r="H83" s="111"/>
      <c r="J83" s="111"/>
      <c r="L83" s="111"/>
      <c r="N83" s="111"/>
    </row>
    <row r="84" spans="4:14" s="103" customFormat="1">
      <c r="D84" s="111"/>
      <c r="F84" s="111"/>
      <c r="H84" s="111"/>
      <c r="J84" s="111"/>
      <c r="L84" s="111"/>
      <c r="N84" s="111"/>
    </row>
    <row r="85" spans="4:14" s="103" customFormat="1">
      <c r="D85" s="111"/>
      <c r="F85" s="111"/>
      <c r="H85" s="111"/>
      <c r="J85" s="111"/>
      <c r="L85" s="111"/>
      <c r="N85" s="111"/>
    </row>
    <row r="86" spans="4:14" s="103" customFormat="1">
      <c r="D86" s="111"/>
      <c r="F86" s="111"/>
      <c r="H86" s="111"/>
      <c r="J86" s="111"/>
      <c r="L86" s="111"/>
      <c r="N86" s="111"/>
    </row>
    <row r="87" spans="4:14" s="103" customFormat="1">
      <c r="D87" s="111"/>
      <c r="F87" s="111"/>
      <c r="H87" s="111"/>
      <c r="J87" s="111"/>
      <c r="L87" s="111"/>
      <c r="N87" s="111"/>
    </row>
    <row r="88" spans="4:14" s="103" customFormat="1">
      <c r="D88" s="111"/>
      <c r="F88" s="111"/>
      <c r="H88" s="111"/>
      <c r="J88" s="111"/>
      <c r="L88" s="111"/>
      <c r="N88" s="111"/>
    </row>
    <row r="89" spans="4:14" s="103" customFormat="1">
      <c r="D89" s="111"/>
      <c r="F89" s="111"/>
      <c r="H89" s="111"/>
      <c r="J89" s="111"/>
      <c r="L89" s="111"/>
      <c r="N89" s="111"/>
    </row>
    <row r="90" spans="4:14" s="103" customFormat="1">
      <c r="D90" s="111"/>
      <c r="F90" s="111"/>
      <c r="H90" s="111"/>
      <c r="J90" s="111"/>
      <c r="L90" s="111"/>
      <c r="N90" s="111"/>
    </row>
    <row r="91" spans="4:14" s="103" customFormat="1">
      <c r="D91" s="111"/>
      <c r="F91" s="111"/>
      <c r="H91" s="111"/>
      <c r="J91" s="111"/>
      <c r="L91" s="111"/>
      <c r="N91" s="111"/>
    </row>
    <row r="92" spans="4:14" s="103" customFormat="1">
      <c r="D92" s="111"/>
      <c r="F92" s="111"/>
      <c r="H92" s="111"/>
      <c r="J92" s="111"/>
      <c r="L92" s="111"/>
      <c r="N92" s="111"/>
    </row>
    <row r="93" spans="4:14" s="103" customFormat="1">
      <c r="D93" s="111"/>
      <c r="F93" s="111"/>
      <c r="H93" s="111"/>
      <c r="J93" s="111"/>
      <c r="L93" s="111"/>
      <c r="N93" s="111"/>
    </row>
    <row r="94" spans="4:14" s="103" customFormat="1">
      <c r="D94" s="111"/>
      <c r="F94" s="111"/>
      <c r="H94" s="111"/>
      <c r="J94" s="111"/>
      <c r="L94" s="111"/>
      <c r="N94" s="111"/>
    </row>
    <row r="95" spans="4:14" s="103" customFormat="1">
      <c r="D95" s="111"/>
      <c r="F95" s="111"/>
      <c r="H95" s="111"/>
      <c r="J95" s="111"/>
      <c r="L95" s="111"/>
      <c r="N95" s="111"/>
    </row>
    <row r="96" spans="4:14" s="103" customFormat="1">
      <c r="D96" s="111"/>
      <c r="F96" s="111"/>
      <c r="H96" s="111"/>
      <c r="J96" s="111"/>
      <c r="L96" s="111"/>
      <c r="N96" s="111"/>
    </row>
    <row r="97" spans="4:14" s="103" customFormat="1">
      <c r="D97" s="111"/>
      <c r="F97" s="111"/>
      <c r="H97" s="111"/>
      <c r="J97" s="111"/>
      <c r="L97" s="111"/>
      <c r="N97" s="111"/>
    </row>
    <row r="98" spans="4:14" s="103" customFormat="1">
      <c r="D98" s="111"/>
      <c r="F98" s="111"/>
      <c r="H98" s="111"/>
      <c r="J98" s="111"/>
      <c r="L98" s="111"/>
      <c r="N98" s="111"/>
    </row>
    <row r="99" spans="4:14" s="103" customFormat="1">
      <c r="D99" s="111"/>
      <c r="F99" s="111"/>
      <c r="H99" s="111"/>
      <c r="J99" s="111"/>
      <c r="L99" s="111"/>
      <c r="N99" s="111"/>
    </row>
    <row r="100" spans="4:14" s="103" customFormat="1">
      <c r="D100" s="111"/>
      <c r="F100" s="111"/>
      <c r="H100" s="111"/>
      <c r="J100" s="111"/>
      <c r="L100" s="111"/>
      <c r="N100" s="111"/>
    </row>
    <row r="101" spans="4:14" s="103" customFormat="1">
      <c r="D101" s="111"/>
      <c r="F101" s="111"/>
      <c r="H101" s="111"/>
      <c r="J101" s="111"/>
      <c r="L101" s="111"/>
      <c r="N101" s="111"/>
    </row>
    <row r="102" spans="4:14" s="103" customFormat="1">
      <c r="D102" s="111"/>
      <c r="F102" s="111"/>
      <c r="H102" s="111"/>
      <c r="J102" s="111"/>
      <c r="L102" s="111"/>
      <c r="N102" s="111"/>
    </row>
    <row r="103" spans="4:14" s="103" customFormat="1">
      <c r="D103" s="111"/>
      <c r="F103" s="111"/>
      <c r="H103" s="111"/>
      <c r="J103" s="111"/>
      <c r="L103" s="111"/>
      <c r="N103" s="111"/>
    </row>
    <row r="104" spans="4:14" s="103" customFormat="1">
      <c r="D104" s="111"/>
      <c r="F104" s="111"/>
      <c r="H104" s="111"/>
      <c r="J104" s="111"/>
      <c r="L104" s="111"/>
      <c r="N104" s="111"/>
    </row>
    <row r="105" spans="4:14" s="103" customFormat="1">
      <c r="D105" s="111"/>
      <c r="F105" s="111"/>
      <c r="H105" s="111"/>
      <c r="J105" s="111"/>
      <c r="L105" s="111"/>
      <c r="N105" s="111"/>
    </row>
    <row r="106" spans="4:14" s="103" customFormat="1">
      <c r="D106" s="111"/>
      <c r="F106" s="111"/>
      <c r="H106" s="111"/>
      <c r="J106" s="111"/>
      <c r="L106" s="111"/>
      <c r="N106" s="111"/>
    </row>
    <row r="107" spans="4:14" s="103" customFormat="1">
      <c r="D107" s="111"/>
      <c r="F107" s="111"/>
      <c r="H107" s="111"/>
      <c r="J107" s="111"/>
      <c r="L107" s="111"/>
      <c r="N107" s="111"/>
    </row>
    <row r="108" spans="4:14" s="103" customFormat="1">
      <c r="D108" s="111"/>
      <c r="F108" s="111"/>
      <c r="H108" s="111"/>
      <c r="J108" s="111"/>
      <c r="L108" s="111"/>
      <c r="N108" s="111"/>
    </row>
    <row r="109" spans="4:14" s="103" customFormat="1">
      <c r="D109" s="111"/>
      <c r="F109" s="111"/>
      <c r="H109" s="111"/>
      <c r="J109" s="111"/>
      <c r="L109" s="111"/>
      <c r="N109" s="111"/>
    </row>
    <row r="110" spans="4:14" s="103" customFormat="1">
      <c r="D110" s="111"/>
      <c r="F110" s="111"/>
      <c r="H110" s="111"/>
      <c r="J110" s="111"/>
      <c r="L110" s="111"/>
      <c r="N110" s="111"/>
    </row>
    <row r="111" spans="4:14" s="103" customFormat="1">
      <c r="D111" s="111"/>
      <c r="F111" s="111"/>
      <c r="H111" s="111"/>
      <c r="J111" s="111"/>
      <c r="L111" s="111"/>
      <c r="N111" s="111"/>
    </row>
    <row r="112" spans="4:14" s="103" customFormat="1">
      <c r="D112" s="111"/>
      <c r="F112" s="111"/>
      <c r="H112" s="111"/>
      <c r="J112" s="111"/>
      <c r="L112" s="111"/>
      <c r="N112" s="111"/>
    </row>
    <row r="113" spans="4:14" s="103" customFormat="1">
      <c r="D113" s="111"/>
      <c r="F113" s="111"/>
      <c r="H113" s="111"/>
      <c r="J113" s="111"/>
      <c r="L113" s="111"/>
      <c r="N113" s="111"/>
    </row>
    <row r="114" spans="4:14" s="103" customFormat="1">
      <c r="D114" s="111"/>
      <c r="F114" s="111"/>
      <c r="H114" s="111"/>
      <c r="J114" s="111"/>
      <c r="L114" s="111"/>
      <c r="N114" s="111"/>
    </row>
    <row r="115" spans="4:14" s="103" customFormat="1">
      <c r="D115" s="111"/>
      <c r="F115" s="111"/>
      <c r="H115" s="111"/>
      <c r="J115" s="111"/>
      <c r="L115" s="111"/>
      <c r="N115" s="111"/>
    </row>
    <row r="116" spans="4:14" s="103" customFormat="1">
      <c r="D116" s="111"/>
      <c r="F116" s="111"/>
      <c r="H116" s="111"/>
      <c r="J116" s="111"/>
      <c r="L116" s="111"/>
      <c r="N116" s="111"/>
    </row>
    <row r="117" spans="4:14" s="103" customFormat="1">
      <c r="D117" s="111"/>
      <c r="F117" s="111"/>
      <c r="H117" s="111"/>
      <c r="J117" s="111"/>
      <c r="L117" s="111"/>
      <c r="N117" s="111"/>
    </row>
    <row r="118" spans="4:14" s="103" customFormat="1">
      <c r="D118" s="111"/>
      <c r="F118" s="111"/>
      <c r="H118" s="111"/>
      <c r="J118" s="111"/>
      <c r="L118" s="111"/>
      <c r="N118" s="111"/>
    </row>
    <row r="119" spans="4:14" s="103" customFormat="1">
      <c r="D119" s="111"/>
      <c r="F119" s="111"/>
      <c r="H119" s="111"/>
      <c r="J119" s="111"/>
      <c r="L119" s="111"/>
      <c r="N119" s="111"/>
    </row>
    <row r="120" spans="4:14" s="103" customFormat="1">
      <c r="D120" s="111"/>
      <c r="F120" s="111"/>
      <c r="H120" s="111"/>
      <c r="J120" s="111"/>
      <c r="L120" s="111"/>
      <c r="N120" s="111"/>
    </row>
    <row r="121" spans="4:14" s="103" customFormat="1">
      <c r="D121" s="111"/>
      <c r="F121" s="111"/>
      <c r="H121" s="111"/>
      <c r="J121" s="111"/>
      <c r="L121" s="111"/>
      <c r="N121" s="111"/>
    </row>
    <row r="122" spans="4:14" s="103" customFormat="1">
      <c r="D122" s="111"/>
      <c r="F122" s="111"/>
      <c r="H122" s="111"/>
      <c r="J122" s="111"/>
      <c r="L122" s="111"/>
      <c r="N122" s="111"/>
    </row>
    <row r="123" spans="4:14" s="103" customFormat="1">
      <c r="D123" s="111"/>
      <c r="F123" s="111"/>
      <c r="H123" s="111"/>
      <c r="J123" s="111"/>
      <c r="L123" s="111"/>
      <c r="N123" s="111"/>
    </row>
    <row r="124" spans="4:14" s="103" customFormat="1">
      <c r="D124" s="111"/>
      <c r="F124" s="111"/>
      <c r="H124" s="111"/>
      <c r="J124" s="111"/>
      <c r="L124" s="111"/>
      <c r="N124" s="111"/>
    </row>
    <row r="125" spans="4:14" s="103" customFormat="1">
      <c r="D125" s="111"/>
      <c r="F125" s="111"/>
      <c r="H125" s="111"/>
      <c r="J125" s="111"/>
      <c r="L125" s="111"/>
      <c r="N125" s="111"/>
    </row>
    <row r="126" spans="4:14" s="103" customFormat="1">
      <c r="D126" s="111"/>
      <c r="F126" s="111"/>
      <c r="H126" s="111"/>
      <c r="J126" s="111"/>
      <c r="L126" s="111"/>
      <c r="N126" s="111"/>
    </row>
    <row r="127" spans="4:14" s="103" customFormat="1">
      <c r="D127" s="111"/>
      <c r="F127" s="111"/>
      <c r="H127" s="111"/>
      <c r="J127" s="111"/>
      <c r="L127" s="111"/>
      <c r="N127" s="111"/>
    </row>
    <row r="128" spans="4:14" s="103" customFormat="1">
      <c r="D128" s="111"/>
      <c r="F128" s="111"/>
      <c r="H128" s="111"/>
      <c r="J128" s="111"/>
      <c r="L128" s="111"/>
      <c r="N128" s="111"/>
    </row>
    <row r="129" spans="4:14" s="103" customFormat="1">
      <c r="D129" s="111"/>
      <c r="F129" s="111"/>
      <c r="H129" s="111"/>
      <c r="J129" s="111"/>
      <c r="L129" s="111"/>
      <c r="N129" s="111"/>
    </row>
    <row r="130" spans="4:14" s="103" customFormat="1">
      <c r="D130" s="111"/>
      <c r="F130" s="111"/>
      <c r="H130" s="111"/>
      <c r="J130" s="111"/>
      <c r="L130" s="111"/>
      <c r="N130" s="111"/>
    </row>
    <row r="131" spans="4:14" s="103" customFormat="1">
      <c r="D131" s="111"/>
      <c r="F131" s="111"/>
      <c r="H131" s="111"/>
      <c r="J131" s="111"/>
      <c r="L131" s="111"/>
      <c r="N131" s="111"/>
    </row>
    <row r="132" spans="4:14" s="103" customFormat="1">
      <c r="D132" s="111"/>
      <c r="F132" s="111"/>
      <c r="H132" s="111"/>
      <c r="J132" s="111"/>
      <c r="L132" s="111"/>
      <c r="N132" s="111"/>
    </row>
    <row r="133" spans="4:14" s="103" customFormat="1">
      <c r="D133" s="111"/>
      <c r="F133" s="111"/>
      <c r="H133" s="111"/>
      <c r="J133" s="111"/>
      <c r="L133" s="111"/>
      <c r="N133" s="111"/>
    </row>
    <row r="134" spans="4:14" s="103" customFormat="1">
      <c r="D134" s="111"/>
      <c r="F134" s="111"/>
      <c r="H134" s="111"/>
      <c r="J134" s="111"/>
      <c r="L134" s="111"/>
      <c r="N134" s="111"/>
    </row>
    <row r="135" spans="4:14" s="103" customFormat="1">
      <c r="D135" s="111"/>
      <c r="F135" s="111"/>
      <c r="H135" s="111"/>
      <c r="J135" s="111"/>
      <c r="L135" s="111"/>
      <c r="N135" s="111"/>
    </row>
    <row r="136" spans="4:14" s="103" customFormat="1">
      <c r="D136" s="111"/>
      <c r="F136" s="111"/>
      <c r="H136" s="111"/>
      <c r="J136" s="111"/>
      <c r="L136" s="111"/>
      <c r="N136" s="111"/>
    </row>
    <row r="137" spans="4:14" s="103" customFormat="1">
      <c r="D137" s="111"/>
      <c r="F137" s="111"/>
      <c r="H137" s="111"/>
      <c r="J137" s="111"/>
      <c r="L137" s="111"/>
      <c r="N137" s="111"/>
    </row>
    <row r="138" spans="4:14" s="103" customFormat="1">
      <c r="D138" s="111"/>
      <c r="F138" s="111"/>
      <c r="H138" s="111"/>
      <c r="J138" s="111"/>
      <c r="L138" s="111"/>
      <c r="N138" s="111"/>
    </row>
    <row r="139" spans="4:14" s="103" customFormat="1">
      <c r="D139" s="111"/>
      <c r="F139" s="111"/>
      <c r="H139" s="111"/>
      <c r="J139" s="111"/>
      <c r="L139" s="111"/>
      <c r="N139" s="111"/>
    </row>
    <row r="140" spans="4:14" s="103" customFormat="1">
      <c r="D140" s="111"/>
      <c r="F140" s="111"/>
      <c r="H140" s="111"/>
      <c r="J140" s="111"/>
      <c r="L140" s="111"/>
      <c r="N140" s="111"/>
    </row>
    <row r="141" spans="4:14" s="103" customFormat="1">
      <c r="D141" s="111"/>
      <c r="F141" s="111"/>
      <c r="H141" s="111"/>
      <c r="J141" s="111"/>
      <c r="L141" s="111"/>
      <c r="N141" s="111"/>
    </row>
    <row r="142" spans="4:14" s="103" customFormat="1">
      <c r="D142" s="111"/>
      <c r="F142" s="111"/>
      <c r="H142" s="111"/>
      <c r="J142" s="111"/>
      <c r="L142" s="111"/>
      <c r="N142" s="111"/>
    </row>
    <row r="143" spans="4:14" s="103" customFormat="1">
      <c r="D143" s="111"/>
      <c r="F143" s="111"/>
      <c r="H143" s="111"/>
      <c r="J143" s="111"/>
      <c r="L143" s="111"/>
      <c r="N143" s="111"/>
    </row>
    <row r="144" spans="4:14" s="103" customFormat="1">
      <c r="D144" s="111"/>
      <c r="F144" s="111"/>
      <c r="H144" s="111"/>
      <c r="J144" s="111"/>
      <c r="L144" s="111"/>
      <c r="N144" s="111"/>
    </row>
    <row r="145" spans="4:14" s="103" customFormat="1">
      <c r="D145" s="111"/>
      <c r="F145" s="111"/>
      <c r="H145" s="111"/>
      <c r="J145" s="111"/>
      <c r="L145" s="111"/>
      <c r="N145" s="111"/>
    </row>
    <row r="146" spans="4:14" s="103" customFormat="1">
      <c r="D146" s="111"/>
      <c r="F146" s="111"/>
      <c r="H146" s="111"/>
      <c r="J146" s="111"/>
      <c r="L146" s="111"/>
      <c r="N146" s="111"/>
    </row>
    <row r="147" spans="4:14" s="103" customFormat="1">
      <c r="D147" s="111"/>
      <c r="F147" s="111"/>
      <c r="H147" s="111"/>
      <c r="J147" s="111"/>
      <c r="L147" s="111"/>
      <c r="N147" s="111"/>
    </row>
    <row r="148" spans="4:14" s="103" customFormat="1">
      <c r="D148" s="111"/>
      <c r="F148" s="111"/>
      <c r="H148" s="111"/>
      <c r="J148" s="111"/>
      <c r="L148" s="111"/>
      <c r="N148" s="111"/>
    </row>
    <row r="149" spans="4:14" s="103" customFormat="1">
      <c r="D149" s="111"/>
      <c r="F149" s="111"/>
      <c r="H149" s="111"/>
      <c r="J149" s="111"/>
      <c r="L149" s="111"/>
      <c r="N149" s="111"/>
    </row>
    <row r="150" spans="4:14" s="103" customFormat="1">
      <c r="D150" s="111"/>
      <c r="F150" s="111"/>
      <c r="H150" s="111"/>
      <c r="J150" s="111"/>
      <c r="L150" s="111"/>
      <c r="N150" s="111"/>
    </row>
    <row r="151" spans="4:14" s="103" customFormat="1">
      <c r="D151" s="111"/>
      <c r="F151" s="111"/>
      <c r="H151" s="111"/>
      <c r="J151" s="111"/>
      <c r="L151" s="111"/>
      <c r="N151" s="111"/>
    </row>
    <row r="152" spans="4:14" s="103" customFormat="1">
      <c r="D152" s="111"/>
      <c r="F152" s="111"/>
      <c r="H152" s="111"/>
      <c r="J152" s="111"/>
      <c r="L152" s="111"/>
      <c r="N152" s="111"/>
    </row>
    <row r="153" spans="4:14" s="103" customFormat="1">
      <c r="D153" s="111"/>
      <c r="F153" s="111"/>
      <c r="H153" s="111"/>
      <c r="J153" s="111"/>
      <c r="L153" s="111"/>
      <c r="N153" s="111"/>
    </row>
    <row r="154" spans="4:14" s="103" customFormat="1">
      <c r="D154" s="111"/>
      <c r="F154" s="111"/>
      <c r="H154" s="111"/>
      <c r="J154" s="111"/>
      <c r="L154" s="111"/>
      <c r="N154" s="111"/>
    </row>
    <row r="155" spans="4:14" s="103" customFormat="1">
      <c r="D155" s="111"/>
      <c r="F155" s="111"/>
      <c r="H155" s="111"/>
      <c r="J155" s="111"/>
      <c r="L155" s="111"/>
      <c r="N155" s="111"/>
    </row>
    <row r="156" spans="4:14" s="103" customFormat="1">
      <c r="D156" s="111"/>
      <c r="F156" s="111"/>
      <c r="H156" s="111"/>
      <c r="J156" s="111"/>
      <c r="L156" s="111"/>
      <c r="N156" s="111"/>
    </row>
    <row r="157" spans="4:14" s="103" customFormat="1">
      <c r="D157" s="111"/>
      <c r="F157" s="111"/>
      <c r="H157" s="111"/>
      <c r="J157" s="111"/>
      <c r="L157" s="111"/>
      <c r="N157" s="111"/>
    </row>
    <row r="158" spans="4:14" s="103" customFormat="1">
      <c r="D158" s="111"/>
      <c r="F158" s="111"/>
      <c r="H158" s="111"/>
      <c r="J158" s="111"/>
      <c r="L158" s="111"/>
      <c r="N158" s="111"/>
    </row>
    <row r="159" spans="4:14" s="103" customFormat="1">
      <c r="D159" s="111"/>
      <c r="F159" s="111"/>
      <c r="H159" s="111"/>
      <c r="J159" s="111"/>
      <c r="L159" s="111"/>
      <c r="N159" s="111"/>
    </row>
    <row r="160" spans="4:14" s="103" customFormat="1">
      <c r="D160" s="111"/>
      <c r="F160" s="111"/>
      <c r="H160" s="111"/>
      <c r="J160" s="111"/>
      <c r="L160" s="111"/>
      <c r="N160" s="111"/>
    </row>
    <row r="161" spans="4:14" s="103" customFormat="1">
      <c r="D161" s="111"/>
      <c r="F161" s="111"/>
      <c r="H161" s="111"/>
      <c r="J161" s="111"/>
      <c r="L161" s="111"/>
      <c r="N161" s="111"/>
    </row>
    <row r="162" spans="4:14" s="103" customFormat="1">
      <c r="D162" s="111"/>
      <c r="F162" s="111"/>
      <c r="H162" s="111"/>
      <c r="J162" s="111"/>
      <c r="L162" s="111"/>
      <c r="N162" s="111"/>
    </row>
    <row r="163" spans="4:14" s="103" customFormat="1">
      <c r="D163" s="111"/>
      <c r="F163" s="111"/>
      <c r="H163" s="111"/>
      <c r="J163" s="111"/>
      <c r="L163" s="111"/>
      <c r="N163" s="111"/>
    </row>
    <row r="164" spans="4:14" s="103" customFormat="1">
      <c r="D164" s="111"/>
      <c r="F164" s="111"/>
      <c r="H164" s="111"/>
      <c r="J164" s="111"/>
      <c r="L164" s="111"/>
      <c r="N164" s="111"/>
    </row>
    <row r="165" spans="4:14" s="103" customFormat="1">
      <c r="D165" s="111"/>
      <c r="F165" s="111"/>
      <c r="H165" s="111"/>
      <c r="J165" s="111"/>
      <c r="L165" s="111"/>
      <c r="N165" s="111"/>
    </row>
    <row r="166" spans="4:14" s="103" customFormat="1">
      <c r="D166" s="111"/>
      <c r="F166" s="111"/>
      <c r="H166" s="111"/>
      <c r="J166" s="111"/>
      <c r="L166" s="111"/>
      <c r="N166" s="111"/>
    </row>
    <row r="167" spans="4:14" s="103" customFormat="1">
      <c r="D167" s="111"/>
      <c r="F167" s="111"/>
      <c r="H167" s="111"/>
      <c r="J167" s="111"/>
      <c r="L167" s="111"/>
      <c r="N167" s="111"/>
    </row>
    <row r="168" spans="4:14" s="103" customFormat="1">
      <c r="D168" s="111"/>
      <c r="F168" s="111"/>
      <c r="H168" s="111"/>
      <c r="J168" s="111"/>
      <c r="L168" s="111"/>
      <c r="N168" s="111"/>
    </row>
    <row r="169" spans="4:14" s="103" customFormat="1">
      <c r="D169" s="111"/>
      <c r="F169" s="111"/>
      <c r="H169" s="111"/>
      <c r="J169" s="111"/>
      <c r="L169" s="111"/>
      <c r="N169" s="111"/>
    </row>
    <row r="170" spans="4:14" s="103" customFormat="1">
      <c r="D170" s="111"/>
      <c r="F170" s="111"/>
      <c r="H170" s="111"/>
      <c r="J170" s="111"/>
      <c r="L170" s="111"/>
      <c r="N170" s="111"/>
    </row>
    <row r="171" spans="4:14" s="103" customFormat="1">
      <c r="D171" s="111"/>
      <c r="F171" s="111"/>
      <c r="H171" s="111"/>
      <c r="J171" s="111"/>
      <c r="L171" s="111"/>
      <c r="N171" s="111"/>
    </row>
    <row r="172" spans="4:14" s="103" customFormat="1">
      <c r="D172" s="111"/>
      <c r="F172" s="111"/>
      <c r="H172" s="111"/>
      <c r="J172" s="111"/>
      <c r="L172" s="111"/>
      <c r="N172" s="111"/>
    </row>
    <row r="173" spans="4:14" s="103" customFormat="1">
      <c r="D173" s="111"/>
      <c r="F173" s="111"/>
      <c r="H173" s="111"/>
      <c r="J173" s="111"/>
      <c r="L173" s="111"/>
      <c r="N173" s="111"/>
    </row>
    <row r="174" spans="4:14" s="103" customFormat="1">
      <c r="D174" s="111"/>
      <c r="F174" s="111"/>
      <c r="H174" s="111"/>
      <c r="J174" s="111"/>
      <c r="L174" s="111"/>
      <c r="N174" s="111"/>
    </row>
    <row r="175" spans="4:14" s="103" customFormat="1">
      <c r="D175" s="111"/>
      <c r="F175" s="111"/>
      <c r="H175" s="111"/>
      <c r="J175" s="111"/>
      <c r="L175" s="111"/>
      <c r="N175" s="111"/>
    </row>
    <row r="176" spans="4:14" s="103" customFormat="1">
      <c r="D176" s="111"/>
      <c r="F176" s="111"/>
      <c r="H176" s="111"/>
      <c r="J176" s="111"/>
      <c r="L176" s="111"/>
      <c r="N176" s="111"/>
    </row>
    <row r="177" spans="4:14" s="103" customFormat="1">
      <c r="D177" s="111"/>
      <c r="F177" s="111"/>
      <c r="H177" s="111"/>
      <c r="J177" s="111"/>
      <c r="L177" s="111"/>
      <c r="N177" s="111"/>
    </row>
    <row r="178" spans="4:14" s="103" customFormat="1">
      <c r="D178" s="111"/>
      <c r="F178" s="111"/>
      <c r="H178" s="111"/>
      <c r="J178" s="111"/>
      <c r="L178" s="111"/>
      <c r="N178" s="111"/>
    </row>
    <row r="179" spans="4:14" s="103" customFormat="1">
      <c r="D179" s="111"/>
      <c r="F179" s="111"/>
      <c r="H179" s="111"/>
      <c r="J179" s="111"/>
      <c r="L179" s="111"/>
      <c r="N179" s="111"/>
    </row>
    <row r="180" spans="4:14" s="103" customFormat="1">
      <c r="D180" s="111"/>
      <c r="F180" s="111"/>
      <c r="H180" s="111"/>
      <c r="J180" s="111"/>
      <c r="L180" s="111"/>
      <c r="N180" s="111"/>
    </row>
    <row r="181" spans="4:14" s="103" customFormat="1">
      <c r="D181" s="111"/>
      <c r="F181" s="111"/>
      <c r="H181" s="111"/>
      <c r="J181" s="111"/>
      <c r="L181" s="111"/>
      <c r="N181" s="111"/>
    </row>
    <row r="182" spans="4:14" s="103" customFormat="1">
      <c r="D182" s="111"/>
      <c r="F182" s="111"/>
      <c r="H182" s="111"/>
      <c r="J182" s="111"/>
      <c r="L182" s="111"/>
      <c r="N182" s="111"/>
    </row>
    <row r="183" spans="4:14" s="103" customFormat="1">
      <c r="D183" s="111"/>
      <c r="F183" s="111"/>
      <c r="H183" s="111"/>
      <c r="J183" s="111"/>
      <c r="L183" s="111"/>
      <c r="N183" s="111"/>
    </row>
    <row r="184" spans="4:14" s="103" customFormat="1">
      <c r="D184" s="111"/>
      <c r="F184" s="111"/>
      <c r="H184" s="111"/>
      <c r="J184" s="111"/>
      <c r="L184" s="111"/>
      <c r="N184" s="111"/>
    </row>
    <row r="185" spans="4:14" s="103" customFormat="1">
      <c r="D185" s="111"/>
      <c r="F185" s="111"/>
      <c r="H185" s="111"/>
      <c r="J185" s="111"/>
      <c r="L185" s="111"/>
      <c r="N185" s="111"/>
    </row>
    <row r="186" spans="4:14" s="103" customFormat="1">
      <c r="D186" s="111"/>
      <c r="F186" s="111"/>
      <c r="H186" s="111"/>
      <c r="J186" s="111"/>
      <c r="L186" s="111"/>
      <c r="N186" s="111"/>
    </row>
    <row r="187" spans="4:14" s="103" customFormat="1">
      <c r="D187" s="111"/>
      <c r="F187" s="111"/>
      <c r="H187" s="111"/>
      <c r="J187" s="111"/>
      <c r="L187" s="111"/>
      <c r="N187" s="111"/>
    </row>
    <row r="188" spans="4:14" s="103" customFormat="1">
      <c r="D188" s="111"/>
      <c r="F188" s="111"/>
      <c r="H188" s="111"/>
      <c r="J188" s="111"/>
      <c r="L188" s="111"/>
      <c r="N188" s="111"/>
    </row>
    <row r="189" spans="4:14" s="103" customFormat="1">
      <c r="D189" s="111"/>
      <c r="F189" s="111"/>
      <c r="H189" s="111"/>
      <c r="J189" s="111"/>
      <c r="L189" s="111"/>
      <c r="N189" s="111"/>
    </row>
    <row r="190" spans="4:14" s="103" customFormat="1">
      <c r="D190" s="111"/>
      <c r="F190" s="111"/>
      <c r="H190" s="111"/>
      <c r="J190" s="111"/>
      <c r="L190" s="111"/>
      <c r="N190" s="111"/>
    </row>
    <row r="191" spans="4:14" s="103" customFormat="1">
      <c r="D191" s="111"/>
      <c r="F191" s="111"/>
      <c r="H191" s="111"/>
      <c r="J191" s="111"/>
      <c r="L191" s="111"/>
      <c r="N191" s="111"/>
    </row>
    <row r="192" spans="4:14" s="103" customFormat="1">
      <c r="D192" s="111"/>
      <c r="F192" s="111"/>
      <c r="H192" s="111"/>
      <c r="J192" s="111"/>
      <c r="L192" s="111"/>
      <c r="N192" s="111"/>
    </row>
    <row r="193" spans="4:14" s="103" customFormat="1">
      <c r="D193" s="111"/>
      <c r="F193" s="111"/>
      <c r="H193" s="111"/>
      <c r="J193" s="111"/>
      <c r="L193" s="111"/>
      <c r="N193" s="111"/>
    </row>
    <row r="194" spans="4:14" s="103" customFormat="1">
      <c r="D194" s="111"/>
      <c r="F194" s="111"/>
      <c r="H194" s="111"/>
      <c r="J194" s="111"/>
      <c r="L194" s="111"/>
      <c r="N194" s="111"/>
    </row>
    <row r="195" spans="4:14" s="103" customFormat="1">
      <c r="D195" s="111"/>
      <c r="F195" s="111"/>
      <c r="H195" s="111"/>
      <c r="J195" s="111"/>
      <c r="L195" s="111"/>
      <c r="N195" s="111"/>
    </row>
    <row r="196" spans="4:14" s="103" customFormat="1">
      <c r="D196" s="111"/>
      <c r="F196" s="111"/>
      <c r="H196" s="111"/>
      <c r="J196" s="111"/>
      <c r="L196" s="111"/>
      <c r="N196" s="111"/>
    </row>
    <row r="197" spans="4:14" s="103" customFormat="1">
      <c r="D197" s="111"/>
      <c r="F197" s="111"/>
      <c r="H197" s="111"/>
      <c r="J197" s="111"/>
      <c r="L197" s="111"/>
      <c r="N197" s="111"/>
    </row>
    <row r="198" spans="4:14" s="103" customFormat="1">
      <c r="D198" s="111"/>
      <c r="F198" s="111"/>
      <c r="H198" s="111"/>
      <c r="J198" s="111"/>
      <c r="L198" s="111"/>
      <c r="N198" s="111"/>
    </row>
    <row r="199" spans="4:14" s="103" customFormat="1">
      <c r="D199" s="111"/>
      <c r="F199" s="111"/>
      <c r="H199" s="111"/>
      <c r="J199" s="111"/>
      <c r="L199" s="111"/>
      <c r="N199" s="111"/>
    </row>
    <row r="200" spans="4:14" s="103" customFormat="1">
      <c r="D200" s="111"/>
      <c r="F200" s="111"/>
      <c r="H200" s="111"/>
      <c r="J200" s="111"/>
      <c r="L200" s="111"/>
      <c r="N200" s="111"/>
    </row>
    <row r="201" spans="4:14" s="103" customFormat="1">
      <c r="D201" s="111"/>
      <c r="F201" s="111"/>
      <c r="H201" s="111"/>
      <c r="J201" s="111"/>
      <c r="L201" s="111"/>
      <c r="N201" s="111"/>
    </row>
    <row r="202" spans="4:14" s="103" customFormat="1">
      <c r="D202" s="111"/>
      <c r="F202" s="111"/>
      <c r="H202" s="111"/>
      <c r="J202" s="111"/>
      <c r="L202" s="111"/>
      <c r="N202" s="111"/>
    </row>
    <row r="203" spans="4:14" s="103" customFormat="1">
      <c r="D203" s="111"/>
      <c r="F203" s="111"/>
      <c r="H203" s="111"/>
      <c r="J203" s="111"/>
      <c r="L203" s="111"/>
      <c r="N203" s="111"/>
    </row>
    <row r="204" spans="4:14" s="103" customFormat="1">
      <c r="D204" s="111"/>
      <c r="F204" s="111"/>
      <c r="H204" s="111"/>
      <c r="J204" s="111"/>
      <c r="L204" s="111"/>
      <c r="N204" s="111"/>
    </row>
    <row r="205" spans="4:14" s="103" customFormat="1">
      <c r="D205" s="111"/>
      <c r="F205" s="111"/>
      <c r="H205" s="111"/>
      <c r="J205" s="111"/>
      <c r="L205" s="111"/>
      <c r="N205" s="111"/>
    </row>
    <row r="206" spans="4:14" s="103" customFormat="1">
      <c r="D206" s="111"/>
      <c r="F206" s="111"/>
      <c r="H206" s="111"/>
      <c r="J206" s="111"/>
      <c r="L206" s="111"/>
      <c r="N206" s="111"/>
    </row>
    <row r="207" spans="4:14" s="103" customFormat="1">
      <c r="D207" s="111"/>
      <c r="F207" s="111"/>
      <c r="H207" s="111"/>
      <c r="J207" s="111"/>
      <c r="L207" s="111"/>
      <c r="N207" s="111"/>
    </row>
    <row r="208" spans="4:14" s="103" customFormat="1">
      <c r="D208" s="111"/>
      <c r="F208" s="111"/>
      <c r="H208" s="111"/>
      <c r="J208" s="111"/>
      <c r="L208" s="111"/>
      <c r="N208" s="111"/>
    </row>
    <row r="209" spans="4:14" s="103" customFormat="1">
      <c r="D209" s="111"/>
      <c r="F209" s="111"/>
      <c r="H209" s="111"/>
      <c r="J209" s="111"/>
      <c r="L209" s="111"/>
      <c r="N209" s="111"/>
    </row>
    <row r="210" spans="4:14" s="103" customFormat="1">
      <c r="D210" s="111"/>
      <c r="F210" s="111"/>
      <c r="H210" s="111"/>
      <c r="J210" s="111"/>
      <c r="L210" s="111"/>
      <c r="N210" s="111"/>
    </row>
    <row r="211" spans="4:14" s="103" customFormat="1">
      <c r="D211" s="111"/>
      <c r="F211" s="111"/>
      <c r="H211" s="111"/>
      <c r="J211" s="111"/>
      <c r="L211" s="111"/>
      <c r="N211" s="111"/>
    </row>
    <row r="212" spans="4:14" s="103" customFormat="1">
      <c r="D212" s="111"/>
      <c r="F212" s="111"/>
      <c r="H212" s="111"/>
      <c r="J212" s="111"/>
      <c r="L212" s="111"/>
      <c r="N212" s="111"/>
    </row>
    <row r="213" spans="4:14" s="103" customFormat="1">
      <c r="D213" s="111"/>
      <c r="F213" s="111"/>
      <c r="H213" s="111"/>
      <c r="J213" s="111"/>
      <c r="L213" s="111"/>
      <c r="N213" s="111"/>
    </row>
    <row r="214" spans="4:14" s="103" customFormat="1">
      <c r="D214" s="111"/>
      <c r="F214" s="111"/>
      <c r="H214" s="111"/>
      <c r="J214" s="111"/>
      <c r="L214" s="111"/>
      <c r="N214" s="111"/>
    </row>
    <row r="215" spans="4:14" s="103" customFormat="1">
      <c r="D215" s="111"/>
      <c r="F215" s="111"/>
      <c r="H215" s="111"/>
      <c r="J215" s="111"/>
      <c r="L215" s="111"/>
      <c r="N215" s="111"/>
    </row>
    <row r="216" spans="4:14" s="103" customFormat="1">
      <c r="D216" s="111"/>
      <c r="F216" s="111"/>
      <c r="H216" s="111"/>
      <c r="J216" s="111"/>
      <c r="L216" s="111"/>
      <c r="N216" s="111"/>
    </row>
    <row r="217" spans="4:14" s="103" customFormat="1">
      <c r="D217" s="111"/>
      <c r="F217" s="111"/>
      <c r="H217" s="111"/>
      <c r="J217" s="111"/>
      <c r="L217" s="111"/>
      <c r="N217" s="111"/>
    </row>
    <row r="218" spans="4:14" s="103" customFormat="1">
      <c r="D218" s="111"/>
      <c r="F218" s="111"/>
      <c r="H218" s="111"/>
      <c r="J218" s="111"/>
      <c r="L218" s="111"/>
      <c r="N218" s="111"/>
    </row>
    <row r="219" spans="4:14" s="103" customFormat="1">
      <c r="D219" s="111"/>
      <c r="F219" s="111"/>
      <c r="H219" s="111"/>
      <c r="J219" s="111"/>
      <c r="L219" s="111"/>
      <c r="N219" s="111"/>
    </row>
    <row r="220" spans="4:14" s="103" customFormat="1">
      <c r="D220" s="111"/>
      <c r="F220" s="111"/>
      <c r="H220" s="111"/>
      <c r="J220" s="111"/>
      <c r="L220" s="111"/>
      <c r="N220" s="111"/>
    </row>
    <row r="221" spans="4:14" s="103" customFormat="1">
      <c r="D221" s="111"/>
      <c r="F221" s="111"/>
      <c r="H221" s="111"/>
      <c r="J221" s="111"/>
      <c r="L221" s="111"/>
      <c r="N221" s="111"/>
    </row>
    <row r="222" spans="4:14" s="103" customFormat="1">
      <c r="D222" s="111"/>
      <c r="F222" s="111"/>
      <c r="H222" s="111"/>
      <c r="J222" s="111"/>
      <c r="L222" s="111"/>
      <c r="N222" s="111"/>
    </row>
    <row r="223" spans="4:14" s="103" customFormat="1">
      <c r="D223" s="111"/>
      <c r="F223" s="111"/>
      <c r="H223" s="111"/>
      <c r="J223" s="111"/>
      <c r="L223" s="111"/>
      <c r="N223" s="111"/>
    </row>
    <row r="224" spans="4:14" s="103" customFormat="1">
      <c r="D224" s="111"/>
      <c r="F224" s="111"/>
      <c r="H224" s="111"/>
      <c r="J224" s="111"/>
      <c r="L224" s="111"/>
      <c r="N224" s="111"/>
    </row>
    <row r="225" spans="4:14" s="103" customFormat="1">
      <c r="D225" s="111"/>
      <c r="F225" s="111"/>
      <c r="H225" s="111"/>
      <c r="J225" s="111"/>
      <c r="L225" s="111"/>
      <c r="N225" s="111"/>
    </row>
    <row r="226" spans="4:14" s="103" customFormat="1">
      <c r="D226" s="111"/>
      <c r="F226" s="111"/>
      <c r="H226" s="111"/>
      <c r="J226" s="111"/>
      <c r="L226" s="111"/>
      <c r="N226" s="111"/>
    </row>
    <row r="227" spans="4:14" s="103" customFormat="1">
      <c r="D227" s="111"/>
      <c r="F227" s="111"/>
      <c r="H227" s="111"/>
      <c r="J227" s="111"/>
      <c r="L227" s="111"/>
      <c r="N227" s="111"/>
    </row>
    <row r="228" spans="4:14" s="103" customFormat="1">
      <c r="D228" s="111"/>
      <c r="F228" s="111"/>
      <c r="H228" s="111"/>
      <c r="J228" s="111"/>
      <c r="L228" s="111"/>
      <c r="N228" s="111"/>
    </row>
    <row r="229" spans="4:14" s="103" customFormat="1">
      <c r="D229" s="111"/>
      <c r="F229" s="111"/>
      <c r="H229" s="111"/>
      <c r="J229" s="111"/>
      <c r="L229" s="111"/>
      <c r="N229" s="111"/>
    </row>
    <row r="230" spans="4:14" s="103" customFormat="1">
      <c r="D230" s="111"/>
      <c r="F230" s="111"/>
      <c r="H230" s="111"/>
      <c r="J230" s="111"/>
      <c r="L230" s="111"/>
      <c r="N230" s="111"/>
    </row>
    <row r="231" spans="4:14" s="103" customFormat="1">
      <c r="D231" s="111"/>
      <c r="F231" s="111"/>
      <c r="H231" s="111"/>
      <c r="J231" s="111"/>
      <c r="L231" s="111"/>
      <c r="N231" s="111"/>
    </row>
    <row r="232" spans="4:14" s="103" customFormat="1">
      <c r="D232" s="111"/>
      <c r="F232" s="111"/>
      <c r="H232" s="111"/>
      <c r="J232" s="111"/>
      <c r="L232" s="111"/>
      <c r="N232" s="111"/>
    </row>
    <row r="233" spans="4:14" s="103" customFormat="1">
      <c r="D233" s="111"/>
      <c r="F233" s="111"/>
      <c r="H233" s="111"/>
      <c r="J233" s="111"/>
      <c r="L233" s="111"/>
      <c r="N233" s="111"/>
    </row>
    <row r="234" spans="4:14" s="103" customFormat="1">
      <c r="D234" s="111"/>
      <c r="F234" s="111"/>
      <c r="H234" s="111"/>
      <c r="J234" s="111"/>
      <c r="L234" s="111"/>
      <c r="N234" s="111"/>
    </row>
    <row r="235" spans="4:14" s="103" customFormat="1">
      <c r="D235" s="111"/>
      <c r="F235" s="111"/>
      <c r="H235" s="111"/>
      <c r="J235" s="111"/>
      <c r="L235" s="111"/>
      <c r="N235" s="111"/>
    </row>
    <row r="236" spans="4:14" s="103" customFormat="1">
      <c r="D236" s="111"/>
      <c r="F236" s="111"/>
      <c r="H236" s="111"/>
      <c r="J236" s="111"/>
      <c r="L236" s="111"/>
      <c r="N236" s="111"/>
    </row>
    <row r="237" spans="4:14" s="103" customFormat="1">
      <c r="D237" s="111"/>
      <c r="F237" s="111"/>
      <c r="H237" s="111"/>
      <c r="J237" s="111"/>
      <c r="L237" s="111"/>
      <c r="N237" s="111"/>
    </row>
    <row r="238" spans="4:14" s="103" customFormat="1">
      <c r="D238" s="111"/>
      <c r="F238" s="111"/>
      <c r="H238" s="111"/>
      <c r="J238" s="111"/>
      <c r="L238" s="111"/>
      <c r="N238" s="111"/>
    </row>
    <row r="239" spans="4:14" s="103" customFormat="1">
      <c r="D239" s="111"/>
      <c r="F239" s="111"/>
      <c r="H239" s="111"/>
      <c r="J239" s="111"/>
      <c r="L239" s="111"/>
      <c r="N239" s="111"/>
    </row>
    <row r="240" spans="4:14" s="103" customFormat="1">
      <c r="D240" s="111"/>
      <c r="F240" s="111"/>
      <c r="H240" s="111"/>
      <c r="J240" s="111"/>
      <c r="L240" s="111"/>
      <c r="N240" s="111"/>
    </row>
    <row r="241" spans="4:14" s="103" customFormat="1">
      <c r="D241" s="111"/>
      <c r="F241" s="111"/>
      <c r="H241" s="111"/>
      <c r="J241" s="111"/>
      <c r="L241" s="111"/>
      <c r="N241" s="111"/>
    </row>
    <row r="242" spans="4:14" s="103" customFormat="1">
      <c r="D242" s="111"/>
      <c r="F242" s="111"/>
      <c r="H242" s="111"/>
      <c r="J242" s="111"/>
      <c r="L242" s="111"/>
      <c r="N242" s="111"/>
    </row>
    <row r="243" spans="4:14" s="103" customFormat="1">
      <c r="D243" s="111"/>
      <c r="F243" s="111"/>
      <c r="H243" s="111"/>
      <c r="J243" s="111"/>
      <c r="L243" s="111"/>
      <c r="N243" s="111"/>
    </row>
    <row r="244" spans="4:14" s="103" customFormat="1">
      <c r="D244" s="111"/>
      <c r="F244" s="111"/>
      <c r="H244" s="111"/>
      <c r="J244" s="111"/>
      <c r="L244" s="111"/>
      <c r="N244" s="111"/>
    </row>
    <row r="245" spans="4:14" s="103" customFormat="1">
      <c r="D245" s="111"/>
      <c r="F245" s="111"/>
      <c r="H245" s="111"/>
      <c r="J245" s="111"/>
      <c r="L245" s="111"/>
      <c r="N245" s="111"/>
    </row>
    <row r="246" spans="4:14" s="103" customFormat="1">
      <c r="D246" s="111"/>
      <c r="F246" s="111"/>
      <c r="H246" s="111"/>
      <c r="J246" s="111"/>
      <c r="L246" s="111"/>
      <c r="N246" s="111"/>
    </row>
    <row r="247" spans="4:14" s="103" customFormat="1">
      <c r="D247" s="111"/>
      <c r="F247" s="111"/>
      <c r="H247" s="111"/>
      <c r="J247" s="111"/>
      <c r="L247" s="111"/>
      <c r="N247" s="111"/>
    </row>
    <row r="248" spans="4:14" s="103" customFormat="1">
      <c r="D248" s="111"/>
      <c r="F248" s="111"/>
      <c r="H248" s="111"/>
      <c r="J248" s="111"/>
      <c r="L248" s="111"/>
      <c r="N248" s="111"/>
    </row>
    <row r="249" spans="4:14" s="103" customFormat="1">
      <c r="D249" s="111"/>
      <c r="F249" s="111"/>
      <c r="H249" s="111"/>
      <c r="J249" s="111"/>
      <c r="L249" s="111"/>
      <c r="N249" s="111"/>
    </row>
    <row r="250" spans="4:14" s="103" customFormat="1">
      <c r="D250" s="111"/>
      <c r="F250" s="111"/>
      <c r="H250" s="111"/>
      <c r="J250" s="111"/>
      <c r="L250" s="111"/>
      <c r="N250" s="111"/>
    </row>
    <row r="251" spans="4:14" s="103" customFormat="1">
      <c r="D251" s="111"/>
      <c r="F251" s="111"/>
      <c r="H251" s="111"/>
      <c r="J251" s="111"/>
      <c r="L251" s="111"/>
      <c r="N251" s="111"/>
    </row>
    <row r="252" spans="4:14" s="103" customFormat="1">
      <c r="D252" s="111"/>
      <c r="F252" s="111"/>
      <c r="H252" s="111"/>
      <c r="J252" s="111"/>
      <c r="L252" s="111"/>
      <c r="N252" s="111"/>
    </row>
    <row r="253" spans="4:14" s="103" customFormat="1">
      <c r="D253" s="111"/>
      <c r="F253" s="111"/>
      <c r="H253" s="111"/>
      <c r="J253" s="111"/>
      <c r="L253" s="111"/>
      <c r="N253" s="111"/>
    </row>
    <row r="254" spans="4:14" s="103" customFormat="1">
      <c r="D254" s="111"/>
      <c r="F254" s="111"/>
      <c r="H254" s="111"/>
      <c r="J254" s="111"/>
      <c r="L254" s="111"/>
      <c r="N254" s="111"/>
    </row>
    <row r="255" spans="4:14" s="103" customFormat="1">
      <c r="D255" s="111"/>
      <c r="F255" s="111"/>
      <c r="H255" s="111"/>
      <c r="J255" s="111"/>
      <c r="L255" s="111"/>
      <c r="N255" s="111"/>
    </row>
    <row r="256" spans="4:14" s="103" customFormat="1">
      <c r="D256" s="111"/>
      <c r="F256" s="111"/>
      <c r="H256" s="111"/>
      <c r="J256" s="111"/>
      <c r="L256" s="111"/>
      <c r="N256" s="111"/>
    </row>
    <row r="257" spans="4:14" s="103" customFormat="1">
      <c r="D257" s="111"/>
      <c r="F257" s="111"/>
      <c r="H257" s="111"/>
      <c r="J257" s="111"/>
      <c r="L257" s="111"/>
      <c r="N257" s="111"/>
    </row>
    <row r="258" spans="4:14" s="103" customFormat="1">
      <c r="D258" s="111"/>
      <c r="F258" s="111"/>
      <c r="H258" s="111"/>
      <c r="J258" s="111"/>
      <c r="L258" s="111"/>
      <c r="N258" s="111"/>
    </row>
    <row r="259" spans="4:14" s="103" customFormat="1">
      <c r="D259" s="111"/>
      <c r="F259" s="111"/>
      <c r="H259" s="111"/>
      <c r="J259" s="111"/>
      <c r="L259" s="111"/>
      <c r="N259" s="111"/>
    </row>
    <row r="260" spans="4:14" s="103" customFormat="1">
      <c r="D260" s="111"/>
      <c r="F260" s="111"/>
      <c r="H260" s="111"/>
      <c r="J260" s="111"/>
      <c r="L260" s="111"/>
      <c r="N260" s="111"/>
    </row>
    <row r="261" spans="4:14" s="103" customFormat="1">
      <c r="D261" s="111"/>
      <c r="F261" s="111"/>
      <c r="H261" s="111"/>
      <c r="J261" s="111"/>
      <c r="L261" s="111"/>
      <c r="N261" s="111"/>
    </row>
    <row r="262" spans="4:14" s="103" customFormat="1">
      <c r="D262" s="111"/>
      <c r="F262" s="111"/>
      <c r="H262" s="111"/>
      <c r="J262" s="111"/>
      <c r="L262" s="111"/>
      <c r="N262" s="111"/>
    </row>
    <row r="263" spans="4:14" s="103" customFormat="1">
      <c r="D263" s="111"/>
      <c r="F263" s="111"/>
      <c r="H263" s="111"/>
      <c r="J263" s="111"/>
      <c r="L263" s="111"/>
      <c r="N263" s="111"/>
    </row>
    <row r="264" spans="4:14" s="103" customFormat="1">
      <c r="D264" s="111"/>
      <c r="F264" s="111"/>
      <c r="H264" s="111"/>
      <c r="J264" s="111"/>
      <c r="L264" s="111"/>
      <c r="N264" s="111"/>
    </row>
    <row r="265" spans="4:14" s="103" customFormat="1">
      <c r="D265" s="111"/>
      <c r="F265" s="111"/>
      <c r="H265" s="111"/>
      <c r="J265" s="111"/>
      <c r="L265" s="111"/>
      <c r="N265" s="111"/>
    </row>
    <row r="266" spans="4:14" s="103" customFormat="1">
      <c r="D266" s="111"/>
      <c r="F266" s="111"/>
      <c r="H266" s="111"/>
      <c r="J266" s="111"/>
      <c r="L266" s="111"/>
      <c r="N266" s="111"/>
    </row>
    <row r="267" spans="4:14" s="103" customFormat="1">
      <c r="D267" s="111"/>
      <c r="F267" s="111"/>
      <c r="H267" s="111"/>
      <c r="J267" s="111"/>
      <c r="L267" s="111"/>
      <c r="N267" s="111"/>
    </row>
    <row r="268" spans="4:14" s="103" customFormat="1">
      <c r="D268" s="111"/>
      <c r="F268" s="111"/>
      <c r="H268" s="111"/>
      <c r="J268" s="111"/>
      <c r="L268" s="111"/>
      <c r="N268" s="111"/>
    </row>
    <row r="269" spans="4:14" s="103" customFormat="1">
      <c r="D269" s="111"/>
      <c r="F269" s="111"/>
      <c r="H269" s="111"/>
      <c r="J269" s="111"/>
      <c r="L269" s="111"/>
      <c r="N269" s="111"/>
    </row>
    <row r="270" spans="4:14" s="103" customFormat="1">
      <c r="D270" s="111"/>
      <c r="F270" s="111"/>
      <c r="H270" s="111"/>
      <c r="J270" s="111"/>
      <c r="L270" s="111"/>
      <c r="N270" s="111"/>
    </row>
    <row r="271" spans="4:14" s="103" customFormat="1">
      <c r="D271" s="111"/>
      <c r="F271" s="111"/>
      <c r="H271" s="111"/>
      <c r="J271" s="111"/>
      <c r="L271" s="111"/>
      <c r="N271" s="111"/>
    </row>
    <row r="272" spans="4:14" s="103" customFormat="1">
      <c r="D272" s="111"/>
      <c r="F272" s="111"/>
      <c r="H272" s="111"/>
      <c r="J272" s="111"/>
      <c r="L272" s="111"/>
      <c r="N272" s="111"/>
    </row>
    <row r="273" spans="4:14" s="103" customFormat="1">
      <c r="D273" s="111"/>
      <c r="F273" s="111"/>
      <c r="H273" s="111"/>
      <c r="J273" s="111"/>
      <c r="L273" s="111"/>
      <c r="N273" s="111"/>
    </row>
    <row r="274" spans="4:14" s="103" customFormat="1">
      <c r="D274" s="111"/>
      <c r="F274" s="111"/>
      <c r="H274" s="111"/>
      <c r="J274" s="111"/>
      <c r="L274" s="111"/>
      <c r="N274" s="111"/>
    </row>
    <row r="275" spans="4:14" s="103" customFormat="1">
      <c r="D275" s="111"/>
      <c r="F275" s="111"/>
      <c r="H275" s="111"/>
      <c r="J275" s="111"/>
      <c r="L275" s="111"/>
      <c r="N275" s="111"/>
    </row>
    <row r="276" spans="4:14" s="103" customFormat="1">
      <c r="D276" s="111"/>
      <c r="F276" s="111"/>
      <c r="H276" s="111"/>
      <c r="J276" s="111"/>
      <c r="L276" s="111"/>
      <c r="N276" s="111"/>
    </row>
    <row r="277" spans="4:14" s="103" customFormat="1">
      <c r="D277" s="111"/>
      <c r="F277" s="111"/>
      <c r="H277" s="111"/>
      <c r="J277" s="111"/>
      <c r="L277" s="111"/>
      <c r="N277" s="111"/>
    </row>
    <row r="278" spans="4:14" s="103" customFormat="1">
      <c r="D278" s="111"/>
      <c r="F278" s="111"/>
      <c r="H278" s="111"/>
      <c r="J278" s="111"/>
      <c r="L278" s="111"/>
      <c r="N278" s="111"/>
    </row>
    <row r="279" spans="4:14" s="103" customFormat="1">
      <c r="D279" s="111"/>
      <c r="F279" s="111"/>
      <c r="H279" s="111"/>
      <c r="J279" s="111"/>
      <c r="L279" s="111"/>
      <c r="N279" s="111"/>
    </row>
    <row r="280" spans="4:14" s="103" customFormat="1">
      <c r="D280" s="111"/>
      <c r="F280" s="111"/>
      <c r="H280" s="111"/>
      <c r="J280" s="111"/>
      <c r="L280" s="111"/>
      <c r="N280" s="111"/>
    </row>
    <row r="281" spans="4:14" s="103" customFormat="1">
      <c r="D281" s="111"/>
      <c r="F281" s="111"/>
      <c r="H281" s="111"/>
      <c r="J281" s="111"/>
      <c r="L281" s="111"/>
      <c r="N281" s="111"/>
    </row>
    <row r="282" spans="4:14" s="103" customFormat="1">
      <c r="D282" s="111"/>
      <c r="F282" s="111"/>
      <c r="H282" s="111"/>
      <c r="J282" s="111"/>
      <c r="L282" s="111"/>
      <c r="N282" s="111"/>
    </row>
    <row r="283" spans="4:14" s="103" customFormat="1">
      <c r="D283" s="111"/>
      <c r="F283" s="111"/>
      <c r="H283" s="111"/>
      <c r="J283" s="111"/>
      <c r="L283" s="111"/>
      <c r="N283" s="111"/>
    </row>
    <row r="284" spans="4:14" s="103" customFormat="1">
      <c r="D284" s="111"/>
      <c r="F284" s="111"/>
      <c r="H284" s="111"/>
      <c r="J284" s="111"/>
      <c r="L284" s="111"/>
      <c r="N284" s="111"/>
    </row>
    <row r="285" spans="4:14" s="103" customFormat="1">
      <c r="D285" s="111"/>
      <c r="F285" s="111"/>
      <c r="H285" s="111"/>
      <c r="J285" s="111"/>
      <c r="L285" s="111"/>
      <c r="N285" s="111"/>
    </row>
    <row r="286" spans="4:14" s="103" customFormat="1">
      <c r="D286" s="111"/>
      <c r="F286" s="111"/>
      <c r="H286" s="111"/>
      <c r="J286" s="111"/>
      <c r="L286" s="111"/>
      <c r="N286" s="111"/>
    </row>
    <row r="287" spans="4:14" s="103" customFormat="1">
      <c r="D287" s="111"/>
      <c r="F287" s="111"/>
      <c r="H287" s="111"/>
      <c r="J287" s="111"/>
      <c r="L287" s="111"/>
      <c r="N287" s="111"/>
    </row>
    <row r="288" spans="4:14" s="103" customFormat="1">
      <c r="D288" s="111"/>
      <c r="F288" s="111"/>
      <c r="H288" s="111"/>
      <c r="J288" s="111"/>
      <c r="L288" s="111"/>
      <c r="N288" s="111"/>
    </row>
    <row r="289" spans="4:14" s="103" customFormat="1">
      <c r="D289" s="111"/>
      <c r="F289" s="111"/>
      <c r="H289" s="111"/>
      <c r="J289" s="111"/>
      <c r="L289" s="111"/>
      <c r="N289" s="111"/>
    </row>
    <row r="290" spans="4:14" s="103" customFormat="1">
      <c r="D290" s="111"/>
      <c r="F290" s="111"/>
      <c r="H290" s="111"/>
      <c r="J290" s="111"/>
      <c r="L290" s="111"/>
      <c r="N290" s="111"/>
    </row>
    <row r="291" spans="4:14" s="103" customFormat="1">
      <c r="D291" s="111"/>
      <c r="F291" s="111"/>
      <c r="H291" s="111"/>
      <c r="J291" s="111"/>
      <c r="L291" s="111"/>
      <c r="N291" s="111"/>
    </row>
    <row r="292" spans="4:14" s="103" customFormat="1">
      <c r="D292" s="111"/>
      <c r="F292" s="111"/>
      <c r="H292" s="111"/>
      <c r="J292" s="111"/>
      <c r="L292" s="111"/>
      <c r="N292" s="111"/>
    </row>
    <row r="293" spans="4:14" s="103" customFormat="1">
      <c r="D293" s="111"/>
      <c r="F293" s="111"/>
      <c r="H293" s="111"/>
      <c r="J293" s="111"/>
      <c r="L293" s="111"/>
      <c r="N293" s="111"/>
    </row>
    <row r="294" spans="4:14" s="103" customFormat="1">
      <c r="D294" s="111"/>
      <c r="F294" s="111"/>
      <c r="H294" s="111"/>
      <c r="J294" s="111"/>
      <c r="L294" s="111"/>
      <c r="N294" s="111"/>
    </row>
    <row r="295" spans="4:14" s="103" customFormat="1">
      <c r="D295" s="111"/>
      <c r="F295" s="111"/>
      <c r="H295" s="111"/>
      <c r="J295" s="111"/>
      <c r="L295" s="111"/>
      <c r="N295" s="111"/>
    </row>
    <row r="296" spans="4:14" s="103" customFormat="1">
      <c r="D296" s="111"/>
      <c r="F296" s="111"/>
      <c r="H296" s="111"/>
      <c r="J296" s="111"/>
      <c r="L296" s="111"/>
      <c r="N296" s="111"/>
    </row>
    <row r="297" spans="4:14" s="103" customFormat="1">
      <c r="D297" s="111"/>
      <c r="F297" s="111"/>
      <c r="H297" s="111"/>
      <c r="J297" s="111"/>
      <c r="L297" s="111"/>
      <c r="N297" s="111"/>
    </row>
    <row r="298" spans="4:14" s="103" customFormat="1">
      <c r="D298" s="111"/>
      <c r="F298" s="111"/>
      <c r="H298" s="111"/>
      <c r="J298" s="111"/>
      <c r="L298" s="111"/>
      <c r="N298" s="111"/>
    </row>
    <row r="299" spans="4:14" s="103" customFormat="1">
      <c r="D299" s="111"/>
      <c r="F299" s="111"/>
      <c r="H299" s="111"/>
      <c r="J299" s="111"/>
      <c r="L299" s="111"/>
      <c r="N299" s="111"/>
    </row>
    <row r="300" spans="4:14" s="103" customFormat="1">
      <c r="D300" s="111"/>
      <c r="F300" s="111"/>
      <c r="H300" s="111"/>
      <c r="J300" s="111"/>
      <c r="L300" s="111"/>
      <c r="N300" s="111"/>
    </row>
    <row r="301" spans="4:14" s="103" customFormat="1">
      <c r="D301" s="111"/>
      <c r="F301" s="111"/>
      <c r="H301" s="111"/>
      <c r="J301" s="111"/>
      <c r="L301" s="111"/>
      <c r="N301" s="111"/>
    </row>
    <row r="302" spans="4:14" s="103" customFormat="1">
      <c r="D302" s="111"/>
      <c r="F302" s="111"/>
      <c r="H302" s="111"/>
      <c r="J302" s="111"/>
      <c r="L302" s="111"/>
      <c r="N302" s="111"/>
    </row>
    <row r="303" spans="4:14" s="103" customFormat="1">
      <c r="D303" s="111"/>
      <c r="F303" s="111"/>
      <c r="H303" s="111"/>
      <c r="J303" s="111"/>
      <c r="L303" s="111"/>
      <c r="N303" s="111"/>
    </row>
    <row r="304" spans="4:14" s="103" customFormat="1">
      <c r="D304" s="111"/>
      <c r="F304" s="111"/>
      <c r="H304" s="111"/>
      <c r="J304" s="111"/>
      <c r="L304" s="111"/>
      <c r="N304" s="111"/>
    </row>
    <row r="305" spans="4:14" s="103" customFormat="1">
      <c r="D305" s="111"/>
      <c r="F305" s="111"/>
      <c r="H305" s="111"/>
      <c r="J305" s="111"/>
      <c r="L305" s="111"/>
      <c r="N305" s="111"/>
    </row>
    <row r="306" spans="4:14" s="103" customFormat="1">
      <c r="D306" s="111"/>
      <c r="F306" s="111"/>
      <c r="H306" s="111"/>
      <c r="J306" s="111"/>
      <c r="L306" s="111"/>
      <c r="N306" s="111"/>
    </row>
    <row r="307" spans="4:14" s="103" customFormat="1">
      <c r="D307" s="111"/>
      <c r="F307" s="111"/>
      <c r="H307" s="111"/>
      <c r="J307" s="111"/>
      <c r="L307" s="111"/>
      <c r="N307" s="111"/>
    </row>
    <row r="308" spans="4:14" s="103" customFormat="1">
      <c r="D308" s="111"/>
      <c r="F308" s="111"/>
      <c r="H308" s="111"/>
      <c r="J308" s="111"/>
      <c r="L308" s="111"/>
      <c r="N308" s="111"/>
    </row>
    <row r="309" spans="4:14" s="103" customFormat="1">
      <c r="D309" s="111"/>
      <c r="F309" s="111"/>
      <c r="H309" s="111"/>
      <c r="J309" s="111"/>
      <c r="L309" s="111"/>
      <c r="N309" s="111"/>
    </row>
    <row r="310" spans="4:14" s="103" customFormat="1">
      <c r="D310" s="111"/>
      <c r="F310" s="111"/>
      <c r="H310" s="111"/>
      <c r="J310" s="111"/>
      <c r="L310" s="111"/>
      <c r="N310" s="111"/>
    </row>
    <row r="311" spans="4:14" s="103" customFormat="1">
      <c r="D311" s="111"/>
      <c r="F311" s="111"/>
      <c r="H311" s="111"/>
      <c r="J311" s="111"/>
      <c r="L311" s="111"/>
      <c r="N311" s="111"/>
    </row>
    <row r="312" spans="4:14" s="103" customFormat="1">
      <c r="D312" s="111"/>
      <c r="F312" s="111"/>
      <c r="H312" s="111"/>
      <c r="J312" s="111"/>
      <c r="L312" s="111"/>
      <c r="N312" s="111"/>
    </row>
    <row r="313" spans="4:14" s="103" customFormat="1">
      <c r="D313" s="111"/>
      <c r="F313" s="111"/>
      <c r="H313" s="111"/>
      <c r="J313" s="111"/>
      <c r="L313" s="111"/>
      <c r="N313" s="111"/>
    </row>
    <row r="314" spans="4:14" s="103" customFormat="1">
      <c r="D314" s="111"/>
      <c r="F314" s="111"/>
      <c r="H314" s="111"/>
      <c r="J314" s="111"/>
      <c r="L314" s="111"/>
      <c r="N314" s="111"/>
    </row>
    <row r="315" spans="4:14" s="103" customFormat="1">
      <c r="D315" s="111"/>
      <c r="F315" s="111"/>
      <c r="H315" s="111"/>
      <c r="J315" s="111"/>
      <c r="L315" s="111"/>
      <c r="N315" s="111"/>
    </row>
    <row r="316" spans="4:14" s="103" customFormat="1">
      <c r="D316" s="111"/>
      <c r="F316" s="111"/>
      <c r="H316" s="111"/>
      <c r="J316" s="111"/>
      <c r="L316" s="111"/>
      <c r="N316" s="111"/>
    </row>
    <row r="317" spans="4:14" s="103" customFormat="1">
      <c r="D317" s="111"/>
      <c r="F317" s="111"/>
      <c r="H317" s="111"/>
      <c r="J317" s="111"/>
      <c r="L317" s="111"/>
      <c r="N317" s="111"/>
    </row>
    <row r="318" spans="4:14" s="103" customFormat="1">
      <c r="D318" s="111"/>
      <c r="F318" s="111"/>
      <c r="H318" s="111"/>
      <c r="J318" s="111"/>
      <c r="L318" s="111"/>
      <c r="N318" s="111"/>
    </row>
    <row r="319" spans="4:14" s="103" customFormat="1">
      <c r="D319" s="111"/>
      <c r="F319" s="111"/>
      <c r="H319" s="111"/>
      <c r="J319" s="111"/>
      <c r="L319" s="111"/>
      <c r="N319" s="111"/>
    </row>
    <row r="320" spans="4:14" s="103" customFormat="1">
      <c r="D320" s="111"/>
      <c r="F320" s="111"/>
      <c r="H320" s="111"/>
      <c r="J320" s="111"/>
      <c r="L320" s="111"/>
      <c r="N320" s="111"/>
    </row>
    <row r="321" spans="4:14" s="103" customFormat="1">
      <c r="D321" s="111"/>
      <c r="F321" s="111"/>
      <c r="H321" s="111"/>
      <c r="J321" s="111"/>
      <c r="L321" s="111"/>
      <c r="N321" s="111"/>
    </row>
    <row r="322" spans="4:14" s="103" customFormat="1">
      <c r="D322" s="111"/>
      <c r="F322" s="111"/>
      <c r="H322" s="111"/>
      <c r="J322" s="111"/>
      <c r="L322" s="111"/>
      <c r="N322" s="111"/>
    </row>
    <row r="323" spans="4:14" s="103" customFormat="1">
      <c r="D323" s="111"/>
      <c r="F323" s="111"/>
      <c r="H323" s="111"/>
      <c r="J323" s="111"/>
      <c r="L323" s="111"/>
      <c r="N323" s="111"/>
    </row>
    <row r="324" spans="4:14" s="103" customFormat="1">
      <c r="D324" s="111"/>
      <c r="F324" s="111"/>
      <c r="H324" s="111"/>
      <c r="J324" s="111"/>
      <c r="L324" s="111"/>
      <c r="N324" s="111"/>
    </row>
    <row r="325" spans="4:14" s="103" customFormat="1">
      <c r="D325" s="111"/>
      <c r="F325" s="111"/>
      <c r="H325" s="111"/>
      <c r="J325" s="111"/>
      <c r="L325" s="111"/>
      <c r="N325" s="111"/>
    </row>
    <row r="326" spans="4:14" s="103" customFormat="1">
      <c r="D326" s="111"/>
      <c r="F326" s="111"/>
      <c r="H326" s="111"/>
      <c r="J326" s="111"/>
      <c r="L326" s="111"/>
      <c r="N326" s="111"/>
    </row>
    <row r="327" spans="4:14" s="103" customFormat="1">
      <c r="D327" s="111"/>
      <c r="F327" s="111"/>
      <c r="H327" s="111"/>
      <c r="J327" s="111"/>
      <c r="L327" s="111"/>
      <c r="N327" s="111"/>
    </row>
    <row r="328" spans="4:14" s="103" customFormat="1">
      <c r="D328" s="111"/>
      <c r="F328" s="111"/>
      <c r="H328" s="111"/>
      <c r="J328" s="111"/>
      <c r="L328" s="111"/>
      <c r="N328" s="111"/>
    </row>
    <row r="329" spans="4:14" s="103" customFormat="1">
      <c r="D329" s="111"/>
      <c r="F329" s="111"/>
      <c r="H329" s="111"/>
      <c r="J329" s="111"/>
      <c r="L329" s="111"/>
      <c r="N329" s="111"/>
    </row>
    <row r="330" spans="4:14" s="103" customFormat="1">
      <c r="D330" s="111"/>
      <c r="F330" s="111"/>
      <c r="H330" s="111"/>
      <c r="J330" s="111"/>
      <c r="L330" s="111"/>
      <c r="N330" s="111"/>
    </row>
    <row r="331" spans="4:14" s="103" customFormat="1">
      <c r="D331" s="111"/>
      <c r="F331" s="111"/>
      <c r="H331" s="111"/>
      <c r="J331" s="111"/>
      <c r="L331" s="111"/>
      <c r="N331" s="111"/>
    </row>
    <row r="332" spans="4:14" s="103" customFormat="1">
      <c r="D332" s="111"/>
      <c r="F332" s="111"/>
      <c r="H332" s="111"/>
      <c r="J332" s="111"/>
      <c r="L332" s="111"/>
      <c r="N332" s="111"/>
    </row>
    <row r="333" spans="4:14" s="103" customFormat="1">
      <c r="D333" s="111"/>
      <c r="F333" s="111"/>
      <c r="H333" s="111"/>
      <c r="J333" s="111"/>
      <c r="L333" s="111"/>
      <c r="N333" s="111"/>
    </row>
    <row r="334" spans="4:14" s="103" customFormat="1">
      <c r="D334" s="111"/>
      <c r="F334" s="111"/>
      <c r="H334" s="111"/>
      <c r="J334" s="111"/>
      <c r="L334" s="111"/>
      <c r="N334" s="111"/>
    </row>
    <row r="335" spans="4:14" s="103" customFormat="1">
      <c r="D335" s="111"/>
      <c r="F335" s="111"/>
      <c r="H335" s="111"/>
      <c r="J335" s="111"/>
      <c r="L335" s="111"/>
      <c r="N335" s="111"/>
    </row>
    <row r="336" spans="4:14" s="103" customFormat="1">
      <c r="D336" s="111"/>
      <c r="F336" s="111"/>
      <c r="H336" s="111"/>
      <c r="J336" s="111"/>
      <c r="L336" s="111"/>
      <c r="N336" s="111"/>
    </row>
    <row r="337" spans="4:14" s="103" customFormat="1">
      <c r="D337" s="111"/>
      <c r="F337" s="111"/>
      <c r="H337" s="111"/>
      <c r="J337" s="111"/>
      <c r="L337" s="111"/>
      <c r="N337" s="111"/>
    </row>
    <row r="338" spans="4:14" s="103" customFormat="1">
      <c r="D338" s="111"/>
      <c r="F338" s="111"/>
      <c r="H338" s="111"/>
      <c r="J338" s="111"/>
      <c r="L338" s="111"/>
      <c r="N338" s="111"/>
    </row>
    <row r="339" spans="4:14" s="103" customFormat="1">
      <c r="D339" s="111"/>
      <c r="F339" s="111"/>
      <c r="H339" s="111"/>
      <c r="J339" s="111"/>
      <c r="L339" s="111"/>
      <c r="N339" s="111"/>
    </row>
    <row r="340" spans="4:14" s="103" customFormat="1">
      <c r="D340" s="111"/>
      <c r="F340" s="111"/>
      <c r="H340" s="111"/>
      <c r="J340" s="111"/>
      <c r="L340" s="111"/>
      <c r="N340" s="111"/>
    </row>
    <row r="341" spans="4:14" s="103" customFormat="1">
      <c r="D341" s="111"/>
      <c r="F341" s="111"/>
      <c r="H341" s="111"/>
      <c r="J341" s="111"/>
      <c r="L341" s="111"/>
      <c r="N341" s="111"/>
    </row>
    <row r="342" spans="4:14" s="103" customFormat="1">
      <c r="D342" s="111"/>
      <c r="F342" s="111"/>
      <c r="H342" s="111"/>
      <c r="J342" s="111"/>
      <c r="L342" s="111"/>
      <c r="N342" s="111"/>
    </row>
    <row r="343" spans="4:14" s="103" customFormat="1">
      <c r="D343" s="111"/>
      <c r="F343" s="111"/>
      <c r="H343" s="111"/>
      <c r="J343" s="111"/>
      <c r="L343" s="111"/>
      <c r="N343" s="111"/>
    </row>
    <row r="344" spans="4:14" s="103" customFormat="1">
      <c r="D344" s="111"/>
      <c r="F344" s="111"/>
      <c r="H344" s="111"/>
      <c r="J344" s="111"/>
      <c r="L344" s="111"/>
      <c r="N344" s="111"/>
    </row>
    <row r="345" spans="4:14" s="103" customFormat="1">
      <c r="D345" s="111"/>
      <c r="F345" s="111"/>
      <c r="H345" s="111"/>
      <c r="J345" s="111"/>
      <c r="L345" s="111"/>
      <c r="N345" s="111"/>
    </row>
    <row r="346" spans="4:14" s="103" customFormat="1">
      <c r="D346" s="111"/>
      <c r="F346" s="111"/>
      <c r="H346" s="111"/>
      <c r="J346" s="111"/>
      <c r="L346" s="111"/>
      <c r="N346" s="111"/>
    </row>
    <row r="347" spans="4:14" s="103" customFormat="1">
      <c r="D347" s="111"/>
      <c r="F347" s="111"/>
      <c r="H347" s="111"/>
      <c r="J347" s="111"/>
      <c r="L347" s="111"/>
      <c r="N347" s="111"/>
    </row>
    <row r="348" spans="4:14" s="103" customFormat="1">
      <c r="D348" s="111"/>
      <c r="F348" s="111"/>
      <c r="H348" s="111"/>
      <c r="J348" s="111"/>
      <c r="L348" s="111"/>
      <c r="N348" s="111"/>
    </row>
    <row r="349" spans="4:14" s="103" customFormat="1">
      <c r="D349" s="111"/>
      <c r="F349" s="111"/>
      <c r="H349" s="111"/>
      <c r="J349" s="111"/>
      <c r="L349" s="111"/>
      <c r="N349" s="111"/>
    </row>
    <row r="350" spans="4:14" s="103" customFormat="1">
      <c r="D350" s="111"/>
      <c r="F350" s="111"/>
      <c r="H350" s="111"/>
      <c r="J350" s="111"/>
      <c r="L350" s="111"/>
      <c r="N350" s="111"/>
    </row>
    <row r="351" spans="4:14" s="103" customFormat="1">
      <c r="D351" s="111"/>
      <c r="F351" s="111"/>
      <c r="H351" s="111"/>
      <c r="J351" s="111"/>
      <c r="L351" s="111"/>
      <c r="N351" s="111"/>
    </row>
    <row r="352" spans="4:14" s="103" customFormat="1">
      <c r="D352" s="111"/>
      <c r="F352" s="111"/>
      <c r="H352" s="111"/>
      <c r="J352" s="111"/>
      <c r="L352" s="111"/>
      <c r="N352" s="111"/>
    </row>
    <row r="353" spans="4:14" s="103" customFormat="1">
      <c r="D353" s="111"/>
      <c r="F353" s="111"/>
      <c r="H353" s="111"/>
      <c r="J353" s="111"/>
      <c r="L353" s="111"/>
      <c r="N353" s="111"/>
    </row>
    <row r="354" spans="4:14" s="103" customFormat="1">
      <c r="D354" s="111"/>
      <c r="F354" s="111"/>
      <c r="H354" s="111"/>
      <c r="J354" s="111"/>
      <c r="L354" s="111"/>
      <c r="N354" s="111"/>
    </row>
    <row r="355" spans="4:14" s="103" customFormat="1">
      <c r="D355" s="111"/>
      <c r="F355" s="111"/>
      <c r="H355" s="111"/>
      <c r="J355" s="111"/>
      <c r="L355" s="111"/>
      <c r="N355" s="111"/>
    </row>
    <row r="356" spans="4:14" s="103" customFormat="1">
      <c r="D356" s="111"/>
      <c r="F356" s="111"/>
      <c r="H356" s="111"/>
      <c r="J356" s="111"/>
      <c r="L356" s="111"/>
      <c r="N356" s="111"/>
    </row>
    <row r="357" spans="4:14" s="103" customFormat="1">
      <c r="D357" s="111"/>
      <c r="F357" s="111"/>
      <c r="H357" s="111"/>
      <c r="J357" s="111"/>
      <c r="L357" s="111"/>
      <c r="N357" s="111"/>
    </row>
    <row r="358" spans="4:14" s="103" customFormat="1">
      <c r="D358" s="111"/>
      <c r="F358" s="111"/>
      <c r="H358" s="111"/>
      <c r="J358" s="111"/>
      <c r="L358" s="111"/>
      <c r="N358" s="111"/>
    </row>
    <row r="359" spans="4:14" s="103" customFormat="1">
      <c r="D359" s="111"/>
      <c r="F359" s="111"/>
      <c r="H359" s="111"/>
      <c r="J359" s="111"/>
      <c r="L359" s="111"/>
      <c r="N359" s="111"/>
    </row>
    <row r="360" spans="4:14" s="103" customFormat="1">
      <c r="D360" s="111"/>
      <c r="F360" s="111"/>
      <c r="H360" s="111"/>
      <c r="J360" s="111"/>
      <c r="L360" s="111"/>
      <c r="N360" s="111"/>
    </row>
    <row r="361" spans="4:14" s="103" customFormat="1">
      <c r="D361" s="111"/>
      <c r="F361" s="111"/>
      <c r="H361" s="111"/>
      <c r="J361" s="111"/>
      <c r="L361" s="111"/>
      <c r="N361" s="111"/>
    </row>
    <row r="362" spans="4:14" s="103" customFormat="1">
      <c r="D362" s="111"/>
      <c r="F362" s="111"/>
      <c r="H362" s="111"/>
      <c r="J362" s="111"/>
      <c r="L362" s="111"/>
      <c r="N362" s="111"/>
    </row>
    <row r="363" spans="4:14" s="103" customFormat="1">
      <c r="D363" s="111"/>
      <c r="F363" s="111"/>
      <c r="H363" s="111"/>
      <c r="J363" s="111"/>
      <c r="L363" s="111"/>
      <c r="N363" s="111"/>
    </row>
    <row r="364" spans="4:14" s="103" customFormat="1">
      <c r="D364" s="111"/>
      <c r="F364" s="111"/>
      <c r="H364" s="111"/>
      <c r="J364" s="111"/>
      <c r="L364" s="111"/>
      <c r="N364" s="111"/>
    </row>
    <row r="365" spans="4:14" s="103" customFormat="1">
      <c r="D365" s="111"/>
      <c r="F365" s="111"/>
      <c r="H365" s="111"/>
      <c r="J365" s="111"/>
      <c r="L365" s="111"/>
      <c r="N365" s="111"/>
    </row>
    <row r="366" spans="4:14" s="103" customFormat="1">
      <c r="D366" s="111"/>
      <c r="F366" s="111"/>
      <c r="H366" s="111"/>
      <c r="J366" s="111"/>
      <c r="L366" s="111"/>
      <c r="N366" s="111"/>
    </row>
    <row r="367" spans="4:14" s="103" customFormat="1">
      <c r="D367" s="111"/>
      <c r="F367" s="111"/>
      <c r="H367" s="111"/>
      <c r="J367" s="111"/>
      <c r="L367" s="111"/>
      <c r="N367" s="111"/>
    </row>
    <row r="368" spans="4:14" s="103" customFormat="1">
      <c r="D368" s="111"/>
      <c r="F368" s="111"/>
      <c r="H368" s="111"/>
      <c r="J368" s="111"/>
      <c r="L368" s="111"/>
      <c r="N368" s="111"/>
    </row>
    <row r="369" spans="4:14" s="103" customFormat="1">
      <c r="D369" s="111"/>
      <c r="F369" s="111"/>
      <c r="H369" s="111"/>
      <c r="J369" s="111"/>
      <c r="L369" s="111"/>
      <c r="N369" s="111"/>
    </row>
    <row r="370" spans="4:14" s="103" customFormat="1">
      <c r="D370" s="111"/>
      <c r="F370" s="111"/>
      <c r="H370" s="111"/>
      <c r="J370" s="111"/>
      <c r="L370" s="111"/>
      <c r="N370" s="111"/>
    </row>
    <row r="371" spans="4:14" s="103" customFormat="1">
      <c r="D371" s="111"/>
      <c r="F371" s="111"/>
      <c r="H371" s="111"/>
      <c r="J371" s="111"/>
      <c r="L371" s="111"/>
      <c r="N371" s="111"/>
    </row>
    <row r="372" spans="4:14" s="103" customFormat="1">
      <c r="D372" s="111"/>
      <c r="F372" s="111"/>
      <c r="H372" s="111"/>
      <c r="J372" s="111"/>
      <c r="L372" s="111"/>
      <c r="N372" s="111"/>
    </row>
    <row r="373" spans="4:14" s="103" customFormat="1">
      <c r="D373" s="111"/>
      <c r="F373" s="111"/>
      <c r="H373" s="111"/>
      <c r="J373" s="111"/>
      <c r="L373" s="111"/>
      <c r="N373" s="111"/>
    </row>
    <row r="374" spans="4:14" s="103" customFormat="1">
      <c r="D374" s="111"/>
      <c r="F374" s="111"/>
      <c r="H374" s="111"/>
      <c r="J374" s="111"/>
      <c r="L374" s="111"/>
      <c r="N374" s="111"/>
    </row>
    <row r="375" spans="4:14" s="103" customFormat="1">
      <c r="D375" s="111"/>
      <c r="F375" s="111"/>
      <c r="H375" s="111"/>
      <c r="J375" s="111"/>
      <c r="L375" s="111"/>
      <c r="N375" s="111"/>
    </row>
    <row r="376" spans="4:14" s="103" customFormat="1">
      <c r="D376" s="111"/>
      <c r="F376" s="111"/>
      <c r="H376" s="111"/>
      <c r="J376" s="111"/>
      <c r="L376" s="111"/>
      <c r="N376" s="111"/>
    </row>
    <row r="377" spans="4:14" s="103" customFormat="1">
      <c r="D377" s="111"/>
      <c r="F377" s="111"/>
      <c r="H377" s="111"/>
      <c r="J377" s="111"/>
      <c r="L377" s="111"/>
      <c r="N377" s="111"/>
    </row>
    <row r="378" spans="4:14" s="103" customFormat="1">
      <c r="D378" s="111"/>
      <c r="F378" s="111"/>
      <c r="H378" s="111"/>
      <c r="J378" s="111"/>
      <c r="L378" s="111"/>
      <c r="N378" s="111"/>
    </row>
    <row r="379" spans="4:14" s="103" customFormat="1">
      <c r="D379" s="111"/>
      <c r="F379" s="111"/>
      <c r="H379" s="111"/>
      <c r="J379" s="111"/>
      <c r="L379" s="111"/>
      <c r="N379" s="111"/>
    </row>
    <row r="380" spans="4:14" s="103" customFormat="1">
      <c r="D380" s="111"/>
      <c r="F380" s="111"/>
      <c r="H380" s="111"/>
      <c r="J380" s="111"/>
      <c r="L380" s="111"/>
      <c r="N380" s="111"/>
    </row>
    <row r="381" spans="4:14" s="103" customFormat="1">
      <c r="D381" s="111"/>
      <c r="F381" s="111"/>
      <c r="H381" s="111"/>
      <c r="J381" s="111"/>
      <c r="L381" s="111"/>
      <c r="N381" s="111"/>
    </row>
    <row r="382" spans="4:14" s="103" customFormat="1">
      <c r="D382" s="111"/>
      <c r="F382" s="111"/>
      <c r="H382" s="111"/>
      <c r="J382" s="111"/>
      <c r="L382" s="111"/>
      <c r="N382" s="111"/>
    </row>
    <row r="383" spans="4:14" s="103" customFormat="1">
      <c r="D383" s="111"/>
      <c r="F383" s="111"/>
      <c r="H383" s="111"/>
      <c r="J383" s="111"/>
      <c r="L383" s="111"/>
      <c r="N383" s="111"/>
    </row>
    <row r="384" spans="4:14" s="103" customFormat="1">
      <c r="D384" s="111"/>
      <c r="F384" s="111"/>
      <c r="H384" s="111"/>
      <c r="J384" s="111"/>
      <c r="L384" s="111"/>
      <c r="N384" s="111"/>
    </row>
    <row r="385" spans="4:14" s="103" customFormat="1">
      <c r="D385" s="111"/>
      <c r="F385" s="111"/>
      <c r="H385" s="111"/>
      <c r="J385" s="111"/>
      <c r="L385" s="111"/>
      <c r="N385" s="111"/>
    </row>
    <row r="386" spans="4:14" s="103" customFormat="1">
      <c r="D386" s="111"/>
      <c r="F386" s="111"/>
      <c r="H386" s="111"/>
      <c r="J386" s="111"/>
      <c r="L386" s="111"/>
      <c r="N386" s="111"/>
    </row>
    <row r="387" spans="4:14" s="103" customFormat="1">
      <c r="D387" s="111"/>
      <c r="F387" s="111"/>
      <c r="H387" s="111"/>
      <c r="J387" s="111"/>
      <c r="L387" s="111"/>
      <c r="N387" s="111"/>
    </row>
    <row r="388" spans="4:14" s="103" customFormat="1">
      <c r="D388" s="111"/>
      <c r="F388" s="111"/>
      <c r="H388" s="111"/>
      <c r="J388" s="111"/>
      <c r="L388" s="111"/>
      <c r="N388" s="111"/>
    </row>
    <row r="389" spans="4:14" s="103" customFormat="1">
      <c r="D389" s="111"/>
      <c r="F389" s="111"/>
      <c r="H389" s="111"/>
      <c r="J389" s="111"/>
      <c r="L389" s="111"/>
      <c r="N389" s="111"/>
    </row>
    <row r="390" spans="4:14" s="103" customFormat="1">
      <c r="D390" s="111"/>
      <c r="F390" s="111"/>
      <c r="H390" s="111"/>
      <c r="J390" s="111"/>
      <c r="L390" s="111"/>
      <c r="N390" s="111"/>
    </row>
    <row r="391" spans="4:14" s="103" customFormat="1">
      <c r="D391" s="111"/>
      <c r="F391" s="111"/>
      <c r="H391" s="111"/>
      <c r="J391" s="111"/>
      <c r="L391" s="111"/>
      <c r="N391" s="111"/>
    </row>
    <row r="392" spans="4:14" s="103" customFormat="1">
      <c r="D392" s="111"/>
      <c r="F392" s="111"/>
      <c r="H392" s="111"/>
      <c r="J392" s="111"/>
      <c r="L392" s="111"/>
      <c r="N392" s="111"/>
    </row>
    <row r="393" spans="4:14" s="103" customFormat="1">
      <c r="D393" s="111"/>
      <c r="F393" s="111"/>
      <c r="H393" s="111"/>
      <c r="J393" s="111"/>
      <c r="L393" s="111"/>
      <c r="N393" s="111"/>
    </row>
    <row r="394" spans="4:14" s="103" customFormat="1">
      <c r="D394" s="111"/>
      <c r="F394" s="111"/>
      <c r="H394" s="111"/>
      <c r="J394" s="111"/>
      <c r="L394" s="111"/>
      <c r="N394" s="111"/>
    </row>
    <row r="395" spans="4:14" s="103" customFormat="1">
      <c r="D395" s="111"/>
      <c r="F395" s="111"/>
      <c r="H395" s="111"/>
      <c r="J395" s="111"/>
      <c r="L395" s="111"/>
      <c r="N395" s="111"/>
    </row>
    <row r="396" spans="4:14" s="103" customFormat="1">
      <c r="D396" s="111"/>
      <c r="F396" s="111"/>
      <c r="H396" s="111"/>
      <c r="J396" s="111"/>
      <c r="L396" s="111"/>
      <c r="N396" s="111"/>
    </row>
    <row r="397" spans="4:14" s="103" customFormat="1">
      <c r="D397" s="111"/>
      <c r="F397" s="111"/>
      <c r="H397" s="111"/>
      <c r="J397" s="111"/>
      <c r="L397" s="111"/>
      <c r="N397" s="111"/>
    </row>
    <row r="398" spans="4:14" s="103" customFormat="1">
      <c r="D398" s="111"/>
      <c r="F398" s="111"/>
      <c r="H398" s="111"/>
      <c r="J398" s="111"/>
      <c r="L398" s="111"/>
      <c r="N398" s="111"/>
    </row>
    <row r="399" spans="4:14" s="103" customFormat="1">
      <c r="D399" s="111"/>
      <c r="F399" s="111"/>
      <c r="H399" s="111"/>
      <c r="J399" s="111"/>
      <c r="L399" s="111"/>
      <c r="N399" s="111"/>
    </row>
    <row r="400" spans="4:14" s="103" customFormat="1">
      <c r="D400" s="111"/>
      <c r="F400" s="111"/>
      <c r="H400" s="111"/>
      <c r="J400" s="111"/>
      <c r="L400" s="111"/>
      <c r="N400" s="111"/>
    </row>
    <row r="401" spans="4:14" s="103" customFormat="1">
      <c r="D401" s="111"/>
      <c r="F401" s="111"/>
      <c r="H401" s="111"/>
      <c r="J401" s="111"/>
      <c r="L401" s="111"/>
      <c r="N401" s="111"/>
    </row>
    <row r="402" spans="4:14" s="103" customFormat="1">
      <c r="D402" s="111"/>
      <c r="F402" s="111"/>
      <c r="H402" s="111"/>
      <c r="J402" s="111"/>
      <c r="L402" s="111"/>
      <c r="N402" s="111"/>
    </row>
    <row r="403" spans="4:14" s="103" customFormat="1">
      <c r="D403" s="111"/>
      <c r="F403" s="111"/>
      <c r="H403" s="111"/>
      <c r="J403" s="111"/>
      <c r="L403" s="111"/>
      <c r="N403" s="111"/>
    </row>
    <row r="404" spans="4:14" s="103" customFormat="1">
      <c r="D404" s="111"/>
      <c r="F404" s="111"/>
      <c r="H404" s="111"/>
      <c r="J404" s="111"/>
      <c r="L404" s="111"/>
      <c r="N404" s="111"/>
    </row>
    <row r="405" spans="4:14" s="103" customFormat="1">
      <c r="D405" s="111"/>
      <c r="F405" s="111"/>
      <c r="H405" s="111"/>
      <c r="J405" s="111"/>
      <c r="L405" s="111"/>
      <c r="N405" s="111"/>
    </row>
    <row r="406" spans="4:14" s="103" customFormat="1">
      <c r="D406" s="111"/>
      <c r="F406" s="111"/>
      <c r="H406" s="111"/>
      <c r="J406" s="111"/>
      <c r="L406" s="111"/>
      <c r="N406" s="111"/>
    </row>
    <row r="407" spans="4:14" s="103" customFormat="1">
      <c r="D407" s="111"/>
      <c r="F407" s="111"/>
      <c r="H407" s="111"/>
      <c r="J407" s="111"/>
      <c r="L407" s="111"/>
      <c r="N407" s="111"/>
    </row>
    <row r="408" spans="4:14" s="103" customFormat="1">
      <c r="D408" s="111"/>
      <c r="F408" s="111"/>
      <c r="H408" s="111"/>
      <c r="J408" s="111"/>
      <c r="L408" s="111"/>
      <c r="N408" s="111"/>
    </row>
    <row r="409" spans="4:14" s="103" customFormat="1">
      <c r="D409" s="111"/>
      <c r="F409" s="111"/>
      <c r="H409" s="111"/>
      <c r="J409" s="111"/>
      <c r="L409" s="111"/>
      <c r="N409" s="111"/>
    </row>
    <row r="410" spans="4:14" s="103" customFormat="1">
      <c r="D410" s="111"/>
      <c r="F410" s="111"/>
      <c r="H410" s="111"/>
      <c r="J410" s="111"/>
      <c r="L410" s="111"/>
      <c r="N410" s="111"/>
    </row>
    <row r="411" spans="4:14" s="103" customFormat="1">
      <c r="D411" s="111"/>
      <c r="F411" s="111"/>
      <c r="H411" s="111"/>
      <c r="J411" s="111"/>
      <c r="L411" s="111"/>
      <c r="N411" s="111"/>
    </row>
    <row r="412" spans="4:14" s="103" customFormat="1">
      <c r="D412" s="111"/>
      <c r="F412" s="111"/>
      <c r="H412" s="111"/>
      <c r="J412" s="111"/>
      <c r="L412" s="111"/>
      <c r="N412" s="111"/>
    </row>
    <row r="413" spans="4:14" s="103" customFormat="1">
      <c r="D413" s="111"/>
      <c r="F413" s="111"/>
      <c r="H413" s="111"/>
      <c r="J413" s="111"/>
      <c r="L413" s="111"/>
      <c r="N413" s="111"/>
    </row>
    <row r="414" spans="4:14" s="103" customFormat="1">
      <c r="D414" s="111"/>
      <c r="F414" s="111"/>
      <c r="H414" s="111"/>
      <c r="J414" s="111"/>
      <c r="L414" s="111"/>
      <c r="N414" s="111"/>
    </row>
    <row r="415" spans="4:14" s="103" customFormat="1">
      <c r="D415" s="111"/>
      <c r="F415" s="111"/>
      <c r="H415" s="111"/>
      <c r="J415" s="111"/>
      <c r="L415" s="111"/>
      <c r="N415" s="111"/>
    </row>
    <row r="416" spans="4:14" s="103" customFormat="1">
      <c r="D416" s="111"/>
      <c r="F416" s="111"/>
      <c r="H416" s="111"/>
      <c r="J416" s="111"/>
      <c r="L416" s="111"/>
      <c r="N416" s="111"/>
    </row>
    <row r="417" spans="4:14" s="103" customFormat="1">
      <c r="D417" s="111"/>
      <c r="F417" s="111"/>
      <c r="H417" s="111"/>
      <c r="J417" s="111"/>
      <c r="L417" s="111"/>
      <c r="N417" s="111"/>
    </row>
    <row r="418" spans="4:14" s="103" customFormat="1">
      <c r="D418" s="111"/>
      <c r="F418" s="111"/>
      <c r="H418" s="111"/>
      <c r="J418" s="111"/>
      <c r="L418" s="111"/>
      <c r="N418" s="111"/>
    </row>
    <row r="419" spans="4:14" s="103" customFormat="1">
      <c r="D419" s="111"/>
      <c r="F419" s="111"/>
      <c r="H419" s="111"/>
      <c r="J419" s="111"/>
      <c r="L419" s="111"/>
      <c r="N419" s="111"/>
    </row>
    <row r="420" spans="4:14" s="103" customFormat="1">
      <c r="D420" s="111"/>
      <c r="F420" s="111"/>
      <c r="H420" s="111"/>
      <c r="J420" s="111"/>
      <c r="L420" s="111"/>
      <c r="N420" s="111"/>
    </row>
    <row r="421" spans="4:14" s="103" customFormat="1">
      <c r="D421" s="111"/>
      <c r="F421" s="111"/>
      <c r="H421" s="111"/>
      <c r="J421" s="111"/>
      <c r="L421" s="111"/>
      <c r="N421" s="111"/>
    </row>
    <row r="422" spans="4:14" s="103" customFormat="1">
      <c r="D422" s="111"/>
      <c r="F422" s="111"/>
      <c r="H422" s="111"/>
      <c r="J422" s="111"/>
      <c r="L422" s="111"/>
      <c r="N422" s="111"/>
    </row>
    <row r="423" spans="4:14" s="103" customFormat="1">
      <c r="D423" s="111"/>
      <c r="F423" s="111"/>
      <c r="H423" s="111"/>
      <c r="J423" s="111"/>
      <c r="L423" s="111"/>
      <c r="N423" s="111"/>
    </row>
    <row r="424" spans="4:14" s="103" customFormat="1">
      <c r="D424" s="111"/>
      <c r="F424" s="111"/>
      <c r="H424" s="111"/>
      <c r="J424" s="111"/>
      <c r="L424" s="111"/>
      <c r="N424" s="111"/>
    </row>
    <row r="425" spans="4:14" s="103" customFormat="1">
      <c r="D425" s="111"/>
      <c r="F425" s="111"/>
      <c r="H425" s="111"/>
      <c r="J425" s="111"/>
      <c r="L425" s="111"/>
      <c r="N425" s="111"/>
    </row>
    <row r="426" spans="4:14" s="103" customFormat="1">
      <c r="D426" s="111"/>
      <c r="F426" s="111"/>
      <c r="H426" s="111"/>
      <c r="J426" s="111"/>
      <c r="L426" s="111"/>
      <c r="N426" s="111"/>
    </row>
    <row r="427" spans="4:14" s="103" customFormat="1">
      <c r="D427" s="111"/>
      <c r="F427" s="111"/>
      <c r="H427" s="111"/>
      <c r="J427" s="111"/>
      <c r="L427" s="111"/>
      <c r="N427" s="111"/>
    </row>
    <row r="428" spans="4:14" s="103" customFormat="1">
      <c r="D428" s="111"/>
      <c r="F428" s="111"/>
      <c r="H428" s="111"/>
      <c r="J428" s="111"/>
      <c r="L428" s="111"/>
      <c r="N428" s="111"/>
    </row>
    <row r="429" spans="4:14" s="103" customFormat="1">
      <c r="D429" s="111"/>
      <c r="F429" s="111"/>
      <c r="H429" s="111"/>
      <c r="J429" s="111"/>
      <c r="L429" s="111"/>
      <c r="N429" s="111"/>
    </row>
    <row r="430" spans="4:14" s="103" customFormat="1">
      <c r="D430" s="111"/>
      <c r="F430" s="111"/>
      <c r="H430" s="111"/>
      <c r="J430" s="111"/>
      <c r="L430" s="111"/>
      <c r="N430" s="111"/>
    </row>
    <row r="431" spans="4:14" s="103" customFormat="1">
      <c r="D431" s="111"/>
      <c r="F431" s="111"/>
      <c r="H431" s="111"/>
      <c r="J431" s="111"/>
      <c r="L431" s="111"/>
      <c r="N431" s="111"/>
    </row>
    <row r="432" spans="4:14" s="103" customFormat="1">
      <c r="D432" s="111"/>
      <c r="F432" s="111"/>
      <c r="H432" s="111"/>
      <c r="J432" s="111"/>
      <c r="L432" s="111"/>
      <c r="N432" s="111"/>
    </row>
    <row r="433" spans="4:14" s="103" customFormat="1">
      <c r="D433" s="111"/>
      <c r="F433" s="111"/>
      <c r="H433" s="111"/>
      <c r="J433" s="111"/>
      <c r="L433" s="111"/>
      <c r="N433" s="111"/>
    </row>
    <row r="434" spans="4:14" s="103" customFormat="1">
      <c r="D434" s="111"/>
      <c r="F434" s="111"/>
      <c r="H434" s="111"/>
      <c r="J434" s="111"/>
      <c r="L434" s="111"/>
      <c r="N434" s="111"/>
    </row>
    <row r="435" spans="4:14" s="103" customFormat="1">
      <c r="D435" s="111"/>
      <c r="F435" s="111"/>
      <c r="H435" s="111"/>
      <c r="J435" s="111"/>
      <c r="L435" s="111"/>
      <c r="N435" s="111"/>
    </row>
    <row r="436" spans="4:14" s="103" customFormat="1">
      <c r="D436" s="111"/>
      <c r="F436" s="111"/>
      <c r="H436" s="111"/>
      <c r="J436" s="111"/>
      <c r="L436" s="111"/>
      <c r="N436" s="111"/>
    </row>
    <row r="437" spans="4:14" s="103" customFormat="1">
      <c r="D437" s="111"/>
      <c r="F437" s="111"/>
      <c r="H437" s="111"/>
      <c r="J437" s="111"/>
      <c r="L437" s="111"/>
      <c r="N437" s="111"/>
    </row>
    <row r="438" spans="4:14" s="103" customFormat="1">
      <c r="D438" s="111"/>
      <c r="F438" s="111"/>
      <c r="H438" s="111"/>
      <c r="J438" s="111"/>
      <c r="L438" s="111"/>
      <c r="N438" s="111"/>
    </row>
    <row r="439" spans="4:14" s="103" customFormat="1">
      <c r="D439" s="111"/>
      <c r="F439" s="111"/>
      <c r="H439" s="111"/>
      <c r="J439" s="111"/>
      <c r="L439" s="111"/>
      <c r="N439" s="111"/>
    </row>
    <row r="440" spans="4:14" s="103" customFormat="1">
      <c r="D440" s="111"/>
      <c r="F440" s="111"/>
      <c r="H440" s="111"/>
      <c r="J440" s="111"/>
      <c r="L440" s="111"/>
      <c r="N440" s="111"/>
    </row>
    <row r="441" spans="4:14" s="103" customFormat="1">
      <c r="D441" s="111"/>
      <c r="F441" s="111"/>
      <c r="H441" s="111"/>
      <c r="J441" s="111"/>
      <c r="L441" s="111"/>
      <c r="N441" s="111"/>
    </row>
    <row r="442" spans="4:14" s="103" customFormat="1">
      <c r="D442" s="111"/>
      <c r="F442" s="111"/>
      <c r="H442" s="111"/>
      <c r="J442" s="111"/>
      <c r="L442" s="111"/>
      <c r="N442" s="111"/>
    </row>
    <row r="443" spans="4:14" s="103" customFormat="1">
      <c r="D443" s="111"/>
      <c r="F443" s="111"/>
      <c r="H443" s="111"/>
      <c r="J443" s="111"/>
      <c r="L443" s="111"/>
      <c r="N443" s="111"/>
    </row>
    <row r="444" spans="4:14" s="103" customFormat="1">
      <c r="D444" s="111"/>
      <c r="F444" s="111"/>
      <c r="H444" s="111"/>
      <c r="J444" s="111"/>
      <c r="L444" s="111"/>
      <c r="N444" s="111"/>
    </row>
    <row r="445" spans="4:14" s="103" customFormat="1">
      <c r="D445" s="111"/>
      <c r="F445" s="111"/>
      <c r="H445" s="111"/>
      <c r="J445" s="111"/>
      <c r="L445" s="111"/>
      <c r="N445" s="111"/>
    </row>
    <row r="446" spans="4:14" s="103" customFormat="1">
      <c r="D446" s="111"/>
      <c r="F446" s="111"/>
      <c r="H446" s="111"/>
      <c r="J446" s="111"/>
      <c r="L446" s="111"/>
      <c r="N446" s="111"/>
    </row>
  </sheetData>
  <mergeCells count="1">
    <mergeCell ref="C1:N1"/>
  </mergeCell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U46"/>
  <sheetViews>
    <sheetView topLeftCell="S3" zoomScale="40" zoomScaleNormal="40" workbookViewId="0">
      <selection activeCell="AS8" sqref="AS8"/>
    </sheetView>
  </sheetViews>
  <sheetFormatPr defaultColWidth="0" defaultRowHeight="15" zeroHeight="1" outlineLevelRow="1"/>
  <cols>
    <col min="1" max="18" width="9.140625" style="41" hidden="1" customWidth="1"/>
    <col min="19" max="20" width="9.140625" style="42"/>
    <col min="21" max="22" width="9.140625" style="42" hidden="1" customWidth="1"/>
    <col min="23" max="23" width="9.140625" style="42"/>
    <col min="24" max="24" width="63.5703125" style="42" customWidth="1"/>
    <col min="25" max="25" width="9.140625" style="81"/>
    <col min="26" max="26" width="1.42578125" style="81" customWidth="1"/>
    <col min="27" max="27" width="15.85546875" style="81" customWidth="1"/>
    <col min="28" max="29" width="7.28515625" style="81" customWidth="1"/>
    <col min="30" max="30" width="3" style="81" customWidth="1"/>
    <col min="31" max="31" width="17" style="81" customWidth="1"/>
    <col min="32" max="32" width="7.42578125" style="81" customWidth="1"/>
    <col min="33" max="33" width="6.7109375" style="81" customWidth="1"/>
    <col min="34" max="34" width="12.42578125" style="81" customWidth="1"/>
    <col min="35" max="35" width="6.85546875" style="81" customWidth="1"/>
    <col min="36" max="36" width="6.42578125" style="81" customWidth="1"/>
    <col min="37" max="37" width="10" style="81" customWidth="1"/>
    <col min="38" max="39" width="7.85546875" style="81" customWidth="1"/>
    <col min="40" max="40" width="10.7109375" style="81" customWidth="1"/>
    <col min="41" max="41" width="7.42578125" style="81" customWidth="1"/>
    <col min="42" max="42" width="16.85546875" style="81" customWidth="1"/>
    <col min="43" max="43" width="7.85546875" style="81" customWidth="1"/>
    <col min="44" max="44" width="5.7109375" style="81" customWidth="1"/>
    <col min="45" max="45" width="119.7109375" style="41" customWidth="1"/>
    <col min="46" max="46" width="12.85546875" style="81" hidden="1" customWidth="1"/>
    <col min="47" max="47" width="9.140625" style="81" hidden="1" customWidth="1"/>
    <col min="48" max="16384" width="9.140625" style="81" hidden="1"/>
  </cols>
  <sheetData>
    <row r="1" spans="1:47" hidden="1">
      <c r="A1" s="81"/>
      <c r="B1" s="81"/>
      <c r="C1" s="81"/>
      <c r="D1" s="81"/>
      <c r="E1" s="81"/>
      <c r="F1" s="81"/>
      <c r="G1" s="81"/>
      <c r="H1" s="81"/>
      <c r="I1" s="81"/>
      <c r="J1" s="81"/>
      <c r="K1" s="81"/>
      <c r="L1" s="81"/>
      <c r="M1" s="81"/>
      <c r="N1" s="81"/>
      <c r="O1" s="81"/>
      <c r="P1" s="81"/>
      <c r="Q1" s="81"/>
      <c r="R1" s="81"/>
      <c r="S1" s="82"/>
      <c r="T1" s="82"/>
      <c r="U1" s="82"/>
      <c r="V1" s="82"/>
      <c r="W1" s="82"/>
      <c r="X1" s="82"/>
    </row>
    <row r="2" spans="1:47" ht="29.1" hidden="1" customHeight="1">
      <c r="A2" s="81"/>
      <c r="B2" s="81"/>
      <c r="C2" s="81"/>
      <c r="D2" s="81"/>
      <c r="E2" s="81"/>
      <c r="F2" s="81"/>
      <c r="G2" s="81"/>
      <c r="H2" s="81"/>
      <c r="I2" s="81"/>
      <c r="J2" s="81"/>
      <c r="K2" s="81"/>
      <c r="L2" s="81"/>
      <c r="M2" s="81"/>
      <c r="N2" s="81"/>
      <c r="O2" s="81"/>
      <c r="P2" s="81"/>
      <c r="Q2" s="81"/>
      <c r="R2" s="81"/>
      <c r="S2" s="82"/>
      <c r="T2" s="82"/>
      <c r="U2" s="82"/>
      <c r="V2" s="82"/>
      <c r="W2" s="82"/>
      <c r="X2" s="83"/>
      <c r="Y2" s="24"/>
      <c r="Z2" s="24"/>
      <c r="AA2" s="24"/>
      <c r="AB2" s="24"/>
      <c r="AC2" s="24"/>
      <c r="AD2" s="24"/>
      <c r="AE2" s="24"/>
      <c r="AF2" s="24"/>
      <c r="AG2" s="24"/>
      <c r="AH2" s="24"/>
      <c r="AI2" s="24"/>
      <c r="AJ2" s="24"/>
      <c r="AK2" s="24"/>
      <c r="AL2" s="24"/>
      <c r="AM2" s="24"/>
      <c r="AN2" s="24"/>
      <c r="AO2" s="24"/>
      <c r="AP2" s="24"/>
      <c r="AQ2" s="24"/>
      <c r="AR2" s="24"/>
      <c r="AS2" s="85"/>
      <c r="AT2" s="24"/>
      <c r="AU2" s="24"/>
    </row>
    <row r="3" spans="1:47" ht="50.1" customHeight="1">
      <c r="X3" s="84"/>
      <c r="Y3" s="85"/>
      <c r="Z3" s="85"/>
      <c r="AA3" s="85"/>
      <c r="AB3" s="85"/>
      <c r="AC3" s="86"/>
      <c r="AD3" s="86"/>
      <c r="AE3" s="85"/>
      <c r="AF3" s="85"/>
      <c r="AG3" s="97"/>
      <c r="AH3" s="85"/>
      <c r="AI3" s="85"/>
      <c r="AJ3" s="85"/>
      <c r="AK3" s="85"/>
      <c r="AL3" s="85"/>
      <c r="AM3" s="85"/>
      <c r="AN3" s="85"/>
      <c r="AO3" s="85"/>
      <c r="AP3" s="85"/>
      <c r="AQ3" s="85"/>
      <c r="AR3" s="85"/>
      <c r="AS3" s="85"/>
      <c r="AT3" s="24"/>
      <c r="AU3" s="24"/>
    </row>
    <row r="4" spans="1:47" hidden="1">
      <c r="X4" s="84"/>
      <c r="Y4" s="85"/>
      <c r="Z4" s="85"/>
      <c r="AA4" s="85"/>
      <c r="AB4" s="85"/>
      <c r="AC4" s="85"/>
      <c r="AD4" s="85"/>
      <c r="AE4" s="85"/>
      <c r="AF4" s="85"/>
      <c r="AG4" s="85"/>
      <c r="AH4" s="85"/>
      <c r="AI4" s="85"/>
      <c r="AJ4" s="85"/>
      <c r="AK4" s="85"/>
      <c r="AL4" s="85"/>
      <c r="AM4" s="85"/>
      <c r="AN4" s="85"/>
      <c r="AO4" s="85"/>
      <c r="AP4" s="85"/>
      <c r="AQ4" s="85"/>
      <c r="AR4" s="85"/>
      <c r="AS4" s="85"/>
      <c r="AT4" s="24"/>
      <c r="AU4" s="24"/>
    </row>
    <row r="5" spans="1:47" hidden="1" outlineLevel="1">
      <c r="Y5" s="41"/>
      <c r="Z5" s="41"/>
      <c r="AA5" s="41"/>
      <c r="AB5" s="41"/>
      <c r="AC5" s="41"/>
      <c r="AD5" s="41"/>
      <c r="AE5" s="41"/>
      <c r="AF5" s="41"/>
      <c r="AG5" s="41"/>
      <c r="AH5" s="41"/>
      <c r="AI5" s="41"/>
      <c r="AJ5" s="41"/>
      <c r="AK5" s="41"/>
      <c r="AL5" s="41"/>
      <c r="AM5" s="41"/>
      <c r="AN5" s="41"/>
      <c r="AO5" s="41"/>
      <c r="AP5" s="41"/>
      <c r="AQ5" s="41"/>
      <c r="AR5" s="41"/>
    </row>
    <row r="6" spans="1:47" ht="15" hidden="1" customHeight="1" outlineLevel="1">
      <c r="Y6" s="87"/>
      <c r="Z6" s="88"/>
      <c r="AA6" s="247" t="s">
        <v>8</v>
      </c>
      <c r="AB6" s="252" t="str">
        <f>IFERROR(GETPIVOTDATA("[Measures].[Average of Success in reaching target]",'Modified main pivot'!$A$3,"[Range 1].[Domain of perforamance]","[Range 1].[Domain of perforamance].&amp;[Core Section]","[Range 1].[Area]","[Range 1].[Area].&amp;[General]","[Range 1].[Performance Dimension]","[Range 1].[Performance Dimension].&amp;[Efficiency]"),"")</f>
        <v/>
      </c>
      <c r="AC6" s="89"/>
      <c r="AD6" s="247" t="s">
        <v>15</v>
      </c>
      <c r="AE6" s="247"/>
      <c r="AF6" s="256">
        <f>IFERROR(GETPIVOTDATA("Success in reaching target",'Pivot Control'!$H$25,"Performance Dimension","Clinical Effectiveness"),"")</f>
        <v>1</v>
      </c>
      <c r="AG6" s="247" t="s">
        <v>142</v>
      </c>
      <c r="AH6" s="247"/>
      <c r="AI6" s="252">
        <f>IFERROR(GETPIVOTDATA("Success in reaching target",'Pivot Control'!$H$25,"Performance Dimension","Patient-centerdness"),"")</f>
        <v>1</v>
      </c>
      <c r="AJ6" s="247" t="s">
        <v>20</v>
      </c>
      <c r="AK6" s="247"/>
      <c r="AL6" s="252">
        <f>IFERROR(GETPIVOTDATA("Success in reaching target",'Pivot Control'!$H$25,"Performance Dimension","Safety"),"")</f>
        <v>1</v>
      </c>
      <c r="AM6" s="247" t="s">
        <v>35</v>
      </c>
      <c r="AN6" s="247"/>
      <c r="AO6" s="252">
        <f>IFERROR(GETPIVOTDATA("Success in reaching target",'Pivot Control'!$H$25,"Performance Dimension","Staff orientation"),"")</f>
        <v>1</v>
      </c>
      <c r="AP6" s="247" t="s">
        <v>143</v>
      </c>
      <c r="AQ6" s="252">
        <f>IFERROR(GETPIVOTDATA("Success in reaching target",'Pivot Control'!$H$25,"Performance Dimension","Timeliness"),"")</f>
        <v>1</v>
      </c>
      <c r="AR6" s="98"/>
    </row>
    <row r="7" spans="1:47" ht="15" hidden="1" customHeight="1" outlineLevel="1">
      <c r="Y7" s="90"/>
      <c r="AA7" s="248"/>
      <c r="AB7" s="253"/>
      <c r="AC7" s="91"/>
      <c r="AD7" s="248"/>
      <c r="AE7" s="248"/>
      <c r="AF7" s="257"/>
      <c r="AG7" s="248"/>
      <c r="AH7" s="248"/>
      <c r="AI7" s="253"/>
      <c r="AJ7" s="248"/>
      <c r="AK7" s="248"/>
      <c r="AL7" s="253"/>
      <c r="AM7" s="248"/>
      <c r="AN7" s="248"/>
      <c r="AO7" s="253"/>
      <c r="AP7" s="248"/>
      <c r="AQ7" s="253"/>
      <c r="AR7" s="99"/>
    </row>
    <row r="8" spans="1:47" ht="26.1" customHeight="1" outlineLevel="1">
      <c r="Y8" s="90"/>
      <c r="AA8" s="246" t="s">
        <v>144</v>
      </c>
      <c r="AB8" s="246"/>
      <c r="AC8" s="246"/>
      <c r="AR8" s="99"/>
    </row>
    <row r="9" spans="1:47" hidden="1" outlineLevel="1">
      <c r="Y9" s="90"/>
      <c r="AA9" s="92" t="s">
        <v>6</v>
      </c>
      <c r="AB9" s="92"/>
      <c r="AR9" s="99"/>
      <c r="AS9" s="100"/>
    </row>
    <row r="10" spans="1:47" ht="23.25" hidden="1" outlineLevel="1">
      <c r="Y10" s="90"/>
      <c r="AA10" s="249" t="str">
        <f>IFERROR(GETPIVOTDATA("Success in reaching target",'Pivot Control'!$H$6,"Domain of perforamance","Core Section"),"")</f>
        <v/>
      </c>
      <c r="AB10" s="93"/>
      <c r="AC10" s="255"/>
      <c r="AD10" s="255"/>
      <c r="AR10" s="99"/>
      <c r="AS10" s="100"/>
    </row>
    <row r="11" spans="1:47" ht="23.25" hidden="1" outlineLevel="1">
      <c r="Y11" s="90"/>
      <c r="AA11" s="249"/>
      <c r="AB11" s="93"/>
      <c r="AC11" s="255"/>
      <c r="AD11" s="255"/>
      <c r="AR11" s="99"/>
      <c r="AS11" s="100"/>
    </row>
    <row r="12" spans="1:47" ht="23.25" hidden="1" outlineLevel="1">
      <c r="Y12" s="90"/>
      <c r="AA12" s="249"/>
      <c r="AB12" s="93"/>
      <c r="AC12" s="255"/>
      <c r="AD12" s="255"/>
      <c r="AR12" s="99"/>
    </row>
    <row r="13" spans="1:47" hidden="1" outlineLevel="1">
      <c r="Y13" s="90"/>
      <c r="AA13" s="92" t="s">
        <v>145</v>
      </c>
      <c r="AB13" s="92"/>
      <c r="AR13" s="99"/>
    </row>
    <row r="14" spans="1:47" ht="20.100000000000001" customHeight="1" outlineLevel="1">
      <c r="Y14" s="90"/>
      <c r="AA14" s="250">
        <f>IFERROR(GETPIVOTDATA("Success in reaching target",'Pivot Control'!$H$6,"Domain of perforamance","Specific Section "),"")</f>
        <v>0.43055555555555602</v>
      </c>
      <c r="AB14" s="93"/>
      <c r="AR14" s="99"/>
    </row>
    <row r="15" spans="1:47" ht="23.25" hidden="1" outlineLevel="1">
      <c r="Y15" s="90"/>
      <c r="AA15" s="250"/>
      <c r="AB15" s="93"/>
      <c r="AR15" s="99"/>
    </row>
    <row r="16" spans="1:47" ht="11.1" customHeight="1" outlineLevel="1">
      <c r="Y16" s="90"/>
      <c r="AA16" s="250"/>
      <c r="AB16" s="93"/>
      <c r="AR16" s="99"/>
    </row>
    <row r="17" spans="25:45" ht="18" customHeight="1" outlineLevel="1">
      <c r="Y17" s="90"/>
      <c r="AA17" s="250"/>
      <c r="AB17" s="93"/>
      <c r="AR17" s="99"/>
    </row>
    <row r="18" spans="25:45" hidden="1" outlineLevel="1">
      <c r="Y18" s="90"/>
      <c r="AR18" s="99"/>
      <c r="AS18" s="100"/>
    </row>
    <row r="19" spans="25:45" hidden="1" outlineLevel="1">
      <c r="Y19" s="90"/>
      <c r="AR19" s="99"/>
      <c r="AS19" s="100"/>
    </row>
    <row r="20" spans="25:45" hidden="1" outlineLevel="1">
      <c r="Y20" s="90"/>
      <c r="AR20" s="99"/>
    </row>
    <row r="21" spans="25:45" ht="36" hidden="1" outlineLevel="1">
      <c r="Y21" s="90"/>
      <c r="AA21" s="251" t="str">
        <f>IFERROR(GETPIVOTDATA("Success in reaching target",#REF!,"Domain of perforamance","Specific Section "),"")</f>
        <v/>
      </c>
      <c r="AB21" s="94"/>
      <c r="AC21" s="254"/>
      <c r="AD21" s="254"/>
      <c r="AR21" s="99"/>
    </row>
    <row r="22" spans="25:45" ht="36" hidden="1" outlineLevel="1">
      <c r="Y22" s="90"/>
      <c r="AA22" s="251"/>
      <c r="AB22" s="94"/>
      <c r="AC22" s="254"/>
      <c r="AD22" s="254"/>
      <c r="AR22" s="99"/>
    </row>
    <row r="23" spans="25:45" hidden="1" outlineLevel="1">
      <c r="Y23" s="90"/>
      <c r="AR23" s="99"/>
    </row>
    <row r="24" spans="25:45" hidden="1" outlineLevel="1">
      <c r="Y24" s="90"/>
      <c r="AR24" s="99"/>
      <c r="AS24" s="100"/>
    </row>
    <row r="25" spans="25:45" hidden="1" outlineLevel="1">
      <c r="Y25" s="90"/>
      <c r="AR25" s="99"/>
      <c r="AS25" s="100"/>
    </row>
    <row r="26" spans="25:45" hidden="1" outlineLevel="1">
      <c r="Y26" s="90"/>
      <c r="AR26" s="99"/>
    </row>
    <row r="27" spans="25:45" hidden="1" outlineLevel="1">
      <c r="Y27" s="90"/>
      <c r="AR27" s="99"/>
    </row>
    <row r="28" spans="25:45" hidden="1" outlineLevel="1">
      <c r="Y28" s="90"/>
      <c r="AR28" s="99"/>
    </row>
    <row r="29" spans="25:45" hidden="1" outlineLevel="1">
      <c r="Y29" s="90"/>
      <c r="AR29" s="99"/>
    </row>
    <row r="30" spans="25:45" hidden="1" outlineLevel="1">
      <c r="Y30" s="90"/>
      <c r="AR30" s="99"/>
      <c r="AS30" s="100"/>
    </row>
    <row r="31" spans="25:45" hidden="1" outlineLevel="1">
      <c r="Y31" s="90"/>
      <c r="AR31" s="99"/>
      <c r="AS31" s="100"/>
    </row>
    <row r="32" spans="25:45" hidden="1" outlineLevel="1">
      <c r="Y32" s="90"/>
      <c r="AR32" s="99"/>
    </row>
    <row r="33" spans="25:45" hidden="1" outlineLevel="1">
      <c r="Y33" s="90"/>
      <c r="AR33" s="99"/>
    </row>
    <row r="34" spans="25:45" hidden="1" outlineLevel="1">
      <c r="Y34" s="90"/>
      <c r="AR34" s="99"/>
    </row>
    <row r="35" spans="25:45" hidden="1" outlineLevel="1">
      <c r="Y35" s="90"/>
      <c r="AR35" s="99"/>
    </row>
    <row r="36" spans="25:45" hidden="1" outlineLevel="1">
      <c r="Y36" s="90"/>
      <c r="AR36" s="99"/>
      <c r="AS36" s="100"/>
    </row>
    <row r="37" spans="25:45" hidden="1" outlineLevel="1">
      <c r="Y37" s="90"/>
      <c r="AR37" s="99"/>
      <c r="AS37" s="100"/>
    </row>
    <row r="38" spans="25:45" hidden="1" outlineLevel="1">
      <c r="Y38" s="90"/>
      <c r="AR38" s="99"/>
    </row>
    <row r="39" spans="25:45" hidden="1" outlineLevel="1">
      <c r="Y39" s="90"/>
      <c r="AR39" s="99"/>
    </row>
    <row r="40" spans="25:45" hidden="1" outlineLevel="1">
      <c r="Y40" s="95"/>
      <c r="Z40" s="96"/>
      <c r="AA40" s="96"/>
      <c r="AB40" s="96"/>
      <c r="AC40" s="96"/>
      <c r="AD40" s="96"/>
      <c r="AE40" s="96"/>
      <c r="AF40" s="96"/>
      <c r="AG40" s="96"/>
      <c r="AH40" s="96"/>
      <c r="AI40" s="96"/>
      <c r="AJ40" s="96"/>
      <c r="AK40" s="96"/>
      <c r="AL40" s="96"/>
      <c r="AM40" s="96"/>
      <c r="AN40" s="96"/>
      <c r="AO40" s="96"/>
      <c r="AP40" s="96"/>
      <c r="AQ40" s="96"/>
      <c r="AR40" s="101"/>
    </row>
    <row r="41" spans="25:45" hidden="1" outlineLevel="1">
      <c r="Y41" s="41"/>
      <c r="Z41" s="41"/>
      <c r="AA41" s="41"/>
      <c r="AB41" s="41"/>
      <c r="AC41" s="41"/>
      <c r="AD41" s="41"/>
      <c r="AE41" s="41"/>
      <c r="AF41" s="41"/>
      <c r="AG41" s="41"/>
      <c r="AH41" s="41"/>
      <c r="AI41" s="41"/>
      <c r="AJ41" s="41"/>
      <c r="AK41" s="41"/>
      <c r="AL41" s="41"/>
      <c r="AM41" s="41"/>
      <c r="AN41" s="41"/>
      <c r="AO41" s="41"/>
      <c r="AP41" s="41"/>
      <c r="AQ41" s="41"/>
      <c r="AR41" s="41"/>
    </row>
    <row r="42" spans="25:45" hidden="1" outlineLevel="1"/>
    <row r="43" spans="25:45" hidden="1" outlineLevel="1"/>
    <row r="44" spans="25:45" hidden="1" outlineLevel="1"/>
    <row r="45" spans="25:45" hidden="1" outlineLevel="1"/>
    <row r="46" spans="25:45" hidden="1" outlineLevel="1"/>
  </sheetData>
  <sheetProtection selectLockedCells="1" selectUnlockedCells="1"/>
  <customSheetViews>
    <customSheetView guid="{F9FABFE5-98B9-483E-8A84-5FB6DC25671D}" scale="60" showGridLines="0" topLeftCell="T3">
      <selection activeCell="T3" sqref="A1:XFD1048576"/>
      <pageMargins left="0.75" right="0.75" top="1" bottom="1" header="0.5" footer="0.5"/>
      <pageSetup orientation="portrait"/>
    </customSheetView>
  </customSheetViews>
  <mergeCells count="18">
    <mergeCell ref="AQ6:AQ7"/>
    <mergeCell ref="AD6:AE7"/>
    <mergeCell ref="AJ6:AK7"/>
    <mergeCell ref="AG6:AH7"/>
    <mergeCell ref="AM6:AN7"/>
    <mergeCell ref="AF6:AF7"/>
    <mergeCell ref="AI6:AI7"/>
    <mergeCell ref="AL6:AL7"/>
    <mergeCell ref="AO6:AO7"/>
    <mergeCell ref="AP6:AP7"/>
    <mergeCell ref="AA8:AC8"/>
    <mergeCell ref="AA6:AA7"/>
    <mergeCell ref="AA10:AA12"/>
    <mergeCell ref="AA14:AA17"/>
    <mergeCell ref="AA21:AA22"/>
    <mergeCell ref="AB6:AB7"/>
    <mergeCell ref="AC21:AD22"/>
    <mergeCell ref="AC10:AD12"/>
  </mergeCells>
  <conditionalFormatting sqref="AT21">
    <cfRule type="colorScale" priority="29">
      <colorScale>
        <cfvo type="min"/>
        <cfvo type="max"/>
        <color rgb="FFFF7128"/>
        <color rgb="FFFFEF9C"/>
      </colorScale>
    </cfRule>
  </conditionalFormatting>
  <conditionalFormatting sqref="AB6:AB7 AF6:AF7 AI6:AI7 AL6:AL7 AO6:AO7 AQ6:AQ7">
    <cfRule type="cellIs" dxfId="5" priority="1" operator="between">
      <formula>0.6</formula>
      <formula>0.75</formula>
    </cfRule>
    <cfRule type="cellIs" dxfId="4" priority="2" operator="lessThan">
      <formula>0.6</formula>
    </cfRule>
    <cfRule type="cellIs" dxfId="3" priority="3" operator="greaterThan">
      <formula>0.75</formula>
    </cfRule>
  </conditionalFormatting>
  <pageMargins left="0.75" right="0.75" top="1" bottom="1" header="0.5" footer="0.5"/>
  <pageSetup orientation="portrait"/>
  <drawing r:id="rId1"/>
  <extLst>
    <ext xmlns:x14="http://schemas.microsoft.com/office/spreadsheetml/2009/9/main" uri="{78C0D931-6437-407d-A8EE-F0AAD7539E65}">
      <x14:conditionalFormattings>
        <x14:conditionalFormatting xmlns:xm="http://schemas.microsoft.com/office/excel/2006/main">
          <x14:cfRule type="iconSet" priority="8" id="{08A9A5F6-B13B-47E3-A4D0-71CD05022816}">
            <x14:iconSet iconSet="3Triangles">
              <x14:cfvo type="percent">
                <xm:f>0</xm:f>
              </x14:cfvo>
              <x14:cfvo type="num">
                <xm:f>0.6</xm:f>
              </x14:cfvo>
              <x14:cfvo type="num">
                <xm:f>0.75</xm:f>
              </x14:cfvo>
            </x14:iconSet>
          </x14:cfRule>
          <xm:sqref>AA10:AA12</xm:sqref>
        </x14:conditionalFormatting>
        <x14:conditionalFormatting xmlns:xm="http://schemas.microsoft.com/office/excel/2006/main">
          <x14:cfRule type="iconSet" priority="9" id="{4E2C3038-3EE7-434A-A00C-9EC43BC58AF8}">
            <x14:iconSet iconSet="3Triangles">
              <x14:cfvo type="percent">
                <xm:f>0</xm:f>
              </x14:cfvo>
              <x14:cfvo type="num">
                <xm:f>0.6</xm:f>
              </x14:cfvo>
              <x14:cfvo type="num">
                <xm:f>0.75</xm:f>
              </x14:cfvo>
            </x14:iconSet>
          </x14:cfRule>
          <xm:sqref>AA14:AA17</xm:sqref>
        </x14:conditionalFormatting>
        <x14:conditionalFormatting xmlns:xm="http://schemas.microsoft.com/office/excel/2006/main">
          <x14:cfRule type="iconSet" priority="23" id="{9867EFD8-A5F4-414B-8658-4389541D100A}">
            <x14:iconSet iconSet="3Triangles">
              <x14:cfvo type="percent">
                <xm:f>0</xm:f>
              </x14:cfvo>
              <x14:cfvo type="percent">
                <xm:f>60</xm:f>
              </x14:cfvo>
              <x14:cfvo type="percent">
                <xm:f>75</xm:f>
              </x14:cfvo>
            </x14:iconSet>
          </x14:cfRule>
          <xm:sqref>AA21:AB22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C4:M31"/>
  <sheetViews>
    <sheetView showGridLines="0" showRowColHeaders="0" workbookViewId="0">
      <selection activeCell="N12" sqref="N12"/>
    </sheetView>
  </sheetViews>
  <sheetFormatPr defaultColWidth="9.140625" defaultRowHeight="15"/>
  <sheetData>
    <row r="4" spans="3:13" ht="15.75">
      <c r="C4" s="56" t="s">
        <v>146</v>
      </c>
      <c r="D4" s="57"/>
      <c r="E4" s="57"/>
      <c r="F4" s="57"/>
      <c r="G4" s="58"/>
      <c r="K4" s="62" t="s">
        <v>147</v>
      </c>
      <c r="L4" s="74"/>
      <c r="M4" s="63"/>
    </row>
    <row r="5" spans="3:13" ht="15.75">
      <c r="C5" s="59" t="s">
        <v>8</v>
      </c>
      <c r="D5" s="59"/>
      <c r="E5" s="60">
        <f>GETPIVOTDATA("Success in reaching target",'Pivot Control'!$H$25,"Performance Dimension","Efficiency")</f>
        <v>0.5</v>
      </c>
      <c r="F5" s="61"/>
      <c r="G5" s="61"/>
      <c r="K5" s="71"/>
      <c r="L5" s="45" t="s">
        <v>148</v>
      </c>
      <c r="M5" s="75"/>
    </row>
    <row r="6" spans="3:13" ht="15.75">
      <c r="C6" s="62"/>
      <c r="D6" s="63"/>
      <c r="E6" s="58" t="str">
        <f>VLOOKUP(E5,$K$6:$M$8,2,1)</f>
        <v>Low performance</v>
      </c>
      <c r="F6" s="61"/>
      <c r="G6" s="61"/>
      <c r="K6" s="76">
        <v>0</v>
      </c>
      <c r="L6" s="45" t="s">
        <v>149</v>
      </c>
      <c r="M6" s="75">
        <v>0.16650000000000001</v>
      </c>
    </row>
    <row r="7" spans="3:13" ht="15.75">
      <c r="C7" s="64"/>
      <c r="D7" s="65"/>
      <c r="E7" s="66">
        <f>VLOOKUP(E5,$K$6:$M$8,3,1)</f>
        <v>0.16650000000000001</v>
      </c>
      <c r="F7" s="67">
        <v>0.01</v>
      </c>
      <c r="G7" s="68">
        <f>200%-SUM(E7:F7)</f>
        <v>1.8234999999999999</v>
      </c>
      <c r="K7" s="76">
        <v>0.6</v>
      </c>
      <c r="L7" s="45" t="s">
        <v>150</v>
      </c>
      <c r="M7" s="77">
        <f>M6+33.3%</f>
        <v>0.49949999999999994</v>
      </c>
    </row>
    <row r="8" spans="3:13" ht="15.75">
      <c r="C8" s="69" t="s">
        <v>151</v>
      </c>
      <c r="D8" s="69"/>
      <c r="E8" s="70">
        <f>GETPIVOTDATA("Success in reaching target",'Pivot Control'!$H$25,"Performance Dimension","Clinical Effectiveness")</f>
        <v>1</v>
      </c>
      <c r="F8" s="61"/>
      <c r="G8" s="61"/>
      <c r="K8" s="78">
        <v>0.75</v>
      </c>
      <c r="L8" s="79" t="s">
        <v>152</v>
      </c>
      <c r="M8" s="80">
        <f>M7+33.3%</f>
        <v>0.83249999999999991</v>
      </c>
    </row>
    <row r="9" spans="3:13" ht="15.75">
      <c r="C9" s="62"/>
      <c r="D9" s="63"/>
      <c r="E9" s="58" t="str">
        <f>VLOOKUP(E8,$K$6:$M$8,2,1)</f>
        <v>Above the taget level</v>
      </c>
      <c r="F9" s="61"/>
      <c r="G9" s="61"/>
    </row>
    <row r="10" spans="3:13" ht="15.75">
      <c r="C10" s="71"/>
      <c r="D10" s="72"/>
      <c r="E10" s="66">
        <f>VLOOKUP(E8,$K$6:$M$8,3,1)</f>
        <v>0.83249999999999991</v>
      </c>
      <c r="F10" s="67">
        <v>0.01</v>
      </c>
      <c r="G10" s="68">
        <f>200%-SUM(E10:F10)</f>
        <v>1.1575000000000002</v>
      </c>
    </row>
    <row r="11" spans="3:13" ht="15.75">
      <c r="C11" s="56" t="s">
        <v>20</v>
      </c>
      <c r="D11" s="58"/>
      <c r="E11" s="73">
        <f>GETPIVOTDATA("Success in reaching target",'Pivot Control'!$H$25,"Performance Dimension","Safety")</f>
        <v>1</v>
      </c>
      <c r="F11" s="61"/>
      <c r="G11" s="61"/>
    </row>
    <row r="12" spans="3:13" ht="15.75">
      <c r="C12" s="71"/>
      <c r="D12" s="72"/>
      <c r="E12" s="58" t="str">
        <f>VLOOKUP(E11,$K$6:$M$8,2,1)</f>
        <v>Above the taget level</v>
      </c>
      <c r="F12" s="61"/>
      <c r="G12" s="61"/>
    </row>
    <row r="13" spans="3:13" ht="15.75">
      <c r="C13" s="64"/>
      <c r="D13" s="65"/>
      <c r="E13" s="66">
        <f>VLOOKUP(E11,$K$6:$M$8,3,1)</f>
        <v>0.83249999999999991</v>
      </c>
      <c r="F13" s="67">
        <v>0.01</v>
      </c>
      <c r="G13" s="68">
        <f>200%-SUM(E13:F13)</f>
        <v>1.1575000000000002</v>
      </c>
    </row>
    <row r="14" spans="3:13" ht="15.75">
      <c r="C14" s="69" t="s">
        <v>30</v>
      </c>
      <c r="D14" s="69"/>
      <c r="E14" s="70">
        <f>GETPIVOTDATA("Success in reaching target",'Pivot Control'!$H$25,"Performance Dimension","Patient-centerdness")</f>
        <v>1</v>
      </c>
      <c r="F14" s="61"/>
      <c r="G14" s="61"/>
    </row>
    <row r="15" spans="3:13" ht="15.75">
      <c r="C15" s="62"/>
      <c r="D15" s="63"/>
      <c r="E15" s="58" t="str">
        <f>VLOOKUP(E14,$K$6:$M$8,2,1)</f>
        <v>Above the taget level</v>
      </c>
      <c r="F15" s="61"/>
      <c r="G15" s="61"/>
    </row>
    <row r="16" spans="3:13" ht="15.75">
      <c r="C16" s="64"/>
      <c r="D16" s="65"/>
      <c r="E16" s="66">
        <f>VLOOKUP(E14,$K$6:$M$8,3,1)</f>
        <v>0.83249999999999991</v>
      </c>
      <c r="F16" s="67">
        <v>0.01</v>
      </c>
      <c r="G16" s="68">
        <f>200%-SUM(E16:F16)</f>
        <v>1.1575000000000002</v>
      </c>
    </row>
    <row r="17" spans="3:7" ht="15.75">
      <c r="C17" s="56" t="s">
        <v>35</v>
      </c>
      <c r="D17" s="58"/>
      <c r="E17" s="70">
        <f>GETPIVOTDATA("Success in reaching target",'Pivot Control'!$H$25,"Performance Dimension","Staff orientation")</f>
        <v>1</v>
      </c>
      <c r="F17" s="61"/>
      <c r="G17" s="61"/>
    </row>
    <row r="18" spans="3:7" ht="15.75">
      <c r="C18" s="62"/>
      <c r="D18" s="63"/>
      <c r="E18" s="61" t="str">
        <f>VLOOKUP(E17,$K$6:$M$8,2,1)</f>
        <v>Above the taget level</v>
      </c>
      <c r="F18" s="61"/>
      <c r="G18" s="61"/>
    </row>
    <row r="19" spans="3:7" ht="15.75">
      <c r="C19" s="64"/>
      <c r="D19" s="65"/>
      <c r="E19" s="68">
        <f>VLOOKUP(E17,$K$6:$M$8,3,1)</f>
        <v>0.83249999999999991</v>
      </c>
      <c r="F19" s="67">
        <v>0.01</v>
      </c>
      <c r="G19" s="68">
        <f>200%-SUM(E19:F19)</f>
        <v>1.1575000000000002</v>
      </c>
    </row>
    <row r="20" spans="3:7" ht="15.75">
      <c r="C20" s="56" t="s">
        <v>43</v>
      </c>
      <c r="D20" s="58"/>
      <c r="E20" s="70">
        <f>GETPIVOTDATA("Success in reaching target",'Pivot Control'!$H$25,"Performance Dimension","Timeliness")</f>
        <v>1</v>
      </c>
      <c r="F20" s="61"/>
      <c r="G20" s="61"/>
    </row>
    <row r="21" spans="3:7" ht="15.75">
      <c r="C21" s="62"/>
      <c r="D21" s="63"/>
      <c r="E21" s="61" t="str">
        <f>VLOOKUP(E20,$K$6:$M$8,2,1)</f>
        <v>Above the taget level</v>
      </c>
      <c r="F21" s="61"/>
      <c r="G21" s="61"/>
    </row>
    <row r="22" spans="3:7" ht="15.75">
      <c r="C22" s="64"/>
      <c r="D22" s="65"/>
      <c r="E22" s="68">
        <f>VLOOKUP(E20,$K$6:$M$8,3,1)</f>
        <v>0.83249999999999991</v>
      </c>
      <c r="F22" s="67">
        <v>0.01</v>
      </c>
      <c r="G22" s="68">
        <f>200%-SUM(E22:F22)</f>
        <v>1.1575000000000002</v>
      </c>
    </row>
    <row r="23" spans="3:7" ht="15.75">
      <c r="C23" s="56" t="s">
        <v>153</v>
      </c>
      <c r="D23" s="58"/>
      <c r="E23" s="70"/>
      <c r="F23" s="61"/>
      <c r="G23" s="61"/>
    </row>
    <row r="24" spans="3:7" ht="15.75">
      <c r="C24" s="62"/>
      <c r="D24" s="63"/>
      <c r="E24" s="61" t="str">
        <f>VLOOKUP(E23,$K$6:$M$8,2,1)</f>
        <v>Low performance</v>
      </c>
      <c r="F24" s="61"/>
      <c r="G24" s="61"/>
    </row>
    <row r="25" spans="3:7" ht="15.75">
      <c r="C25" s="64"/>
      <c r="D25" s="65"/>
      <c r="E25" s="68">
        <f>VLOOKUP(E23,$K$6:$M$8,3,1)</f>
        <v>0.16650000000000001</v>
      </c>
      <c r="F25" s="67">
        <v>0.01</v>
      </c>
      <c r="G25" s="68">
        <f>200%-SUM(E25:F25)</f>
        <v>1.8234999999999999</v>
      </c>
    </row>
    <row r="26" spans="3:7" ht="15.75">
      <c r="C26" s="56" t="s">
        <v>49</v>
      </c>
      <c r="D26" s="58"/>
      <c r="E26" s="70"/>
      <c r="F26" s="61"/>
      <c r="G26" s="61"/>
    </row>
    <row r="27" spans="3:7" ht="15.75">
      <c r="C27" s="62"/>
      <c r="D27" s="63"/>
      <c r="E27" s="61" t="str">
        <f>VLOOKUP(E26,$K$6:$M$8,2,1)</f>
        <v>Low performance</v>
      </c>
      <c r="F27" s="61"/>
      <c r="G27" s="61"/>
    </row>
    <row r="28" spans="3:7" ht="15.75">
      <c r="C28" s="64"/>
      <c r="D28" s="65"/>
      <c r="E28" s="68">
        <f>VLOOKUP(E26,$K$6:$M$8,3,1)</f>
        <v>0.16650000000000001</v>
      </c>
      <c r="F28" s="67">
        <v>0.01</v>
      </c>
      <c r="G28" s="68">
        <f>200%-SUM(E28:F28)</f>
        <v>1.8234999999999999</v>
      </c>
    </row>
    <row r="29" spans="3:7" ht="15.75">
      <c r="C29" s="56" t="s">
        <v>57</v>
      </c>
      <c r="D29" s="58"/>
      <c r="E29" s="70"/>
      <c r="F29" s="61"/>
      <c r="G29" s="61"/>
    </row>
    <row r="30" spans="3:7" ht="15.75">
      <c r="C30" s="62"/>
      <c r="D30" s="63"/>
      <c r="E30" s="61" t="str">
        <f>VLOOKUP(E29,$K$6:$M$8,2,1)</f>
        <v>Low performance</v>
      </c>
      <c r="F30" s="61"/>
      <c r="G30" s="61"/>
    </row>
    <row r="31" spans="3:7" ht="15.75">
      <c r="C31" s="64"/>
      <c r="D31" s="65"/>
      <c r="E31" s="68">
        <f>VLOOKUP(E29,$K$6:$M$8,3,1)</f>
        <v>0.16650000000000001</v>
      </c>
      <c r="F31" s="67">
        <v>0.01</v>
      </c>
      <c r="G31" s="68">
        <f>200%-SUM(E31:F31)</f>
        <v>1.8234999999999999</v>
      </c>
    </row>
  </sheetData>
  <sheetProtection password="D41B" sheet="1" objects="1"/>
  <customSheetViews>
    <customSheetView guid="{F9FABFE5-98B9-483E-8A84-5FB6DC25671D}" topLeftCell="A4">
      <selection activeCell="E21" sqref="E21"/>
      <pageMargins left="0.75" right="0.75" top="1" bottom="1" header="0.5" footer="0.5"/>
    </customSheetView>
  </customSheetView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06"/>
  <sheetViews>
    <sheetView workbookViewId="0">
      <selection activeCell="B43" sqref="B43:F106"/>
    </sheetView>
  </sheetViews>
  <sheetFormatPr defaultColWidth="9.140625" defaultRowHeight="15"/>
  <cols>
    <col min="1" max="1" width="25.140625" customWidth="1"/>
    <col min="3" max="3" width="24.5703125" customWidth="1"/>
    <col min="4" max="4" width="54.7109375" customWidth="1"/>
    <col min="5" max="5" width="14.42578125" customWidth="1"/>
    <col min="6" max="6" width="7.42578125" customWidth="1"/>
    <col min="9" max="9" width="26.5703125"/>
    <col min="10" max="12" width="37.140625"/>
  </cols>
  <sheetData>
    <row r="1" spans="1:14">
      <c r="A1" s="25" t="s">
        <v>0</v>
      </c>
      <c r="B1" s="25" t="s">
        <v>1</v>
      </c>
      <c r="C1" s="25" t="s">
        <v>2</v>
      </c>
      <c r="D1" s="25" t="s">
        <v>3</v>
      </c>
      <c r="E1" s="25" t="s">
        <v>137</v>
      </c>
      <c r="F1" s="25" t="s">
        <v>5</v>
      </c>
      <c r="I1" s="29"/>
      <c r="J1" s="30"/>
      <c r="K1" s="30"/>
      <c r="L1" s="30"/>
      <c r="M1" s="30"/>
      <c r="N1" s="31"/>
    </row>
    <row r="2" spans="1:14" ht="15.75">
      <c r="A2" s="25" t="s">
        <v>6</v>
      </c>
      <c r="B2" s="25" t="s">
        <v>7</v>
      </c>
      <c r="C2" s="25" t="s">
        <v>8</v>
      </c>
      <c r="D2" s="44" t="s">
        <v>133</v>
      </c>
      <c r="E2" s="25"/>
      <c r="F2" s="25">
        <f>'Core section Data Entry'!D3</f>
        <v>1</v>
      </c>
      <c r="I2" s="46"/>
      <c r="J2" s="47"/>
      <c r="K2" s="47"/>
      <c r="L2" s="47"/>
      <c r="M2" s="47"/>
      <c r="N2" s="48"/>
    </row>
    <row r="3" spans="1:14" ht="15.75">
      <c r="A3" s="25" t="s">
        <v>6</v>
      </c>
      <c r="B3" s="25" t="s">
        <v>7</v>
      </c>
      <c r="C3" s="25" t="s">
        <v>8</v>
      </c>
      <c r="D3" s="44" t="s">
        <v>10</v>
      </c>
      <c r="E3" s="25"/>
      <c r="F3" s="25">
        <f>'Core section Data Entry'!D4</f>
        <v>1</v>
      </c>
      <c r="H3" s="24"/>
      <c r="I3" s="46"/>
      <c r="J3" s="47"/>
      <c r="K3" s="49"/>
      <c r="L3" s="47"/>
      <c r="M3" s="47"/>
      <c r="N3" s="48"/>
    </row>
    <row r="4" spans="1:14" ht="15.75">
      <c r="A4" s="25" t="s">
        <v>6</v>
      </c>
      <c r="B4" s="25" t="s">
        <v>7</v>
      </c>
      <c r="C4" s="25" t="s">
        <v>8</v>
      </c>
      <c r="D4" s="44" t="s">
        <v>11</v>
      </c>
      <c r="E4" s="25"/>
      <c r="F4" s="25">
        <v>1</v>
      </c>
      <c r="H4" s="24"/>
      <c r="I4" s="46"/>
      <c r="J4" s="47"/>
      <c r="K4" s="49"/>
      <c r="L4" s="47"/>
      <c r="M4" s="47"/>
      <c r="N4" s="48"/>
    </row>
    <row r="5" spans="1:14" ht="15.75">
      <c r="A5" s="25" t="s">
        <v>6</v>
      </c>
      <c r="B5" s="25" t="s">
        <v>7</v>
      </c>
      <c r="C5" s="25" t="s">
        <v>8</v>
      </c>
      <c r="D5" s="44" t="s">
        <v>12</v>
      </c>
      <c r="E5" s="25"/>
      <c r="F5" s="25">
        <f>'Core section Data Entry'!D6</f>
        <v>1</v>
      </c>
      <c r="H5" s="24"/>
      <c r="I5" s="46"/>
      <c r="J5" s="47"/>
      <c r="K5" s="49"/>
      <c r="L5" s="47"/>
      <c r="M5" s="47"/>
      <c r="N5" s="48"/>
    </row>
    <row r="6" spans="1:14" ht="15.75">
      <c r="A6" s="25" t="s">
        <v>6</v>
      </c>
      <c r="B6" s="25" t="s">
        <v>7</v>
      </c>
      <c r="C6" s="25" t="s">
        <v>8</v>
      </c>
      <c r="D6" s="44" t="s">
        <v>13</v>
      </c>
      <c r="E6" s="25"/>
      <c r="F6" s="25">
        <f>'Core section Data Entry'!D7</f>
        <v>0</v>
      </c>
      <c r="H6" s="24"/>
      <c r="I6" s="46"/>
      <c r="J6" s="24"/>
      <c r="K6" s="50"/>
      <c r="L6" s="47"/>
      <c r="M6" s="47"/>
      <c r="N6" s="48"/>
    </row>
    <row r="7" spans="1:14" ht="15.75">
      <c r="A7" s="25" t="s">
        <v>6</v>
      </c>
      <c r="B7" s="25" t="s">
        <v>7</v>
      </c>
      <c r="C7" s="25" t="s">
        <v>8</v>
      </c>
      <c r="D7" s="44" t="s">
        <v>14</v>
      </c>
      <c r="E7" s="25"/>
      <c r="F7" s="25">
        <f>'Core section Data Entry'!D8</f>
        <v>1</v>
      </c>
      <c r="H7" s="24"/>
      <c r="I7" s="51"/>
      <c r="J7" s="24"/>
      <c r="K7" s="50"/>
      <c r="L7" s="47"/>
      <c r="M7" s="47"/>
      <c r="N7" s="48"/>
    </row>
    <row r="8" spans="1:14" ht="15.75">
      <c r="A8" s="25" t="s">
        <v>6</v>
      </c>
      <c r="B8" s="25" t="s">
        <v>7</v>
      </c>
      <c r="C8" s="25" t="s">
        <v>15</v>
      </c>
      <c r="D8" s="44" t="s">
        <v>16</v>
      </c>
      <c r="E8" s="25"/>
      <c r="F8" s="25">
        <v>1</v>
      </c>
      <c r="H8" s="24"/>
      <c r="I8" s="51"/>
      <c r="J8" s="24"/>
      <c r="K8" s="50"/>
      <c r="N8" s="48"/>
    </row>
    <row r="9" spans="1:14" ht="15.75">
      <c r="A9" s="25" t="s">
        <v>6</v>
      </c>
      <c r="B9" s="25" t="s">
        <v>7</v>
      </c>
      <c r="C9" s="25" t="s">
        <v>15</v>
      </c>
      <c r="D9" s="44" t="s">
        <v>17</v>
      </c>
      <c r="E9" s="25"/>
      <c r="F9" s="25">
        <v>1</v>
      </c>
      <c r="H9" s="24"/>
      <c r="I9" s="51"/>
      <c r="J9" s="24"/>
      <c r="K9" s="50"/>
      <c r="N9" s="48"/>
    </row>
    <row r="10" spans="1:14" ht="15.75">
      <c r="A10" s="25" t="s">
        <v>6</v>
      </c>
      <c r="B10" s="25" t="s">
        <v>7</v>
      </c>
      <c r="C10" s="25" t="s">
        <v>15</v>
      </c>
      <c r="D10" s="44" t="s">
        <v>18</v>
      </c>
      <c r="E10" s="25"/>
      <c r="F10" s="25">
        <v>1</v>
      </c>
      <c r="H10" s="24"/>
      <c r="I10" s="51"/>
      <c r="J10" s="24"/>
      <c r="K10" s="50"/>
      <c r="N10" s="48"/>
    </row>
    <row r="11" spans="1:14" ht="15.75">
      <c r="A11" s="25" t="s">
        <v>6</v>
      </c>
      <c r="B11" s="25" t="s">
        <v>7</v>
      </c>
      <c r="C11" s="25" t="s">
        <v>15</v>
      </c>
      <c r="D11" s="44" t="s">
        <v>19</v>
      </c>
      <c r="E11" s="25"/>
      <c r="F11" s="25">
        <v>1</v>
      </c>
      <c r="H11" s="24"/>
      <c r="I11" s="51"/>
      <c r="J11" s="24"/>
      <c r="K11" s="50"/>
      <c r="N11" s="48"/>
    </row>
    <row r="12" spans="1:14" ht="15.75">
      <c r="A12" s="25" t="s">
        <v>6</v>
      </c>
      <c r="B12" s="25" t="s">
        <v>7</v>
      </c>
      <c r="C12" s="25" t="s">
        <v>20</v>
      </c>
      <c r="D12" s="44" t="s">
        <v>21</v>
      </c>
      <c r="E12" s="25"/>
      <c r="F12" s="25">
        <v>1</v>
      </c>
      <c r="H12" s="24"/>
      <c r="I12" s="51"/>
      <c r="J12" s="24"/>
      <c r="K12" s="50"/>
      <c r="N12" s="48"/>
    </row>
    <row r="13" spans="1:14" ht="15.75">
      <c r="A13" s="25" t="s">
        <v>6</v>
      </c>
      <c r="B13" s="25" t="s">
        <v>7</v>
      </c>
      <c r="C13" s="25" t="s">
        <v>20</v>
      </c>
      <c r="D13" s="44" t="s">
        <v>22</v>
      </c>
      <c r="E13" s="25"/>
      <c r="F13" s="25">
        <f>'Core section Data Entry'!H4</f>
        <v>0</v>
      </c>
      <c r="H13" s="24"/>
      <c r="I13" s="46"/>
      <c r="J13" s="24"/>
      <c r="K13" s="50"/>
      <c r="N13" s="48"/>
    </row>
    <row r="14" spans="1:14" ht="15.75">
      <c r="A14" s="25" t="s">
        <v>6</v>
      </c>
      <c r="B14" s="25" t="s">
        <v>7</v>
      </c>
      <c r="C14" s="25" t="s">
        <v>20</v>
      </c>
      <c r="D14" s="44" t="s">
        <v>23</v>
      </c>
      <c r="E14" s="25"/>
      <c r="F14" s="25">
        <v>1</v>
      </c>
      <c r="H14" s="24"/>
      <c r="I14" s="46"/>
      <c r="J14" s="24"/>
      <c r="K14" s="50"/>
      <c r="N14" s="48"/>
    </row>
    <row r="15" spans="1:14" ht="15.75">
      <c r="A15" s="25" t="s">
        <v>6</v>
      </c>
      <c r="B15" s="25" t="s">
        <v>7</v>
      </c>
      <c r="C15" s="25" t="s">
        <v>20</v>
      </c>
      <c r="D15" s="44" t="s">
        <v>24</v>
      </c>
      <c r="E15" s="25"/>
      <c r="F15" s="25">
        <f>'Core section Data Entry'!H6</f>
        <v>0</v>
      </c>
      <c r="H15" s="24"/>
      <c r="I15" s="46"/>
      <c r="J15" s="24"/>
      <c r="K15" s="50"/>
      <c r="N15" s="48"/>
    </row>
    <row r="16" spans="1:14" ht="15.75">
      <c r="A16" s="25" t="s">
        <v>6</v>
      </c>
      <c r="B16" s="25" t="s">
        <v>7</v>
      </c>
      <c r="C16" s="25" t="s">
        <v>20</v>
      </c>
      <c r="D16" s="44" t="s">
        <v>25</v>
      </c>
      <c r="E16" s="25"/>
      <c r="F16" s="25">
        <v>1</v>
      </c>
      <c r="H16" s="24"/>
      <c r="I16" s="46"/>
      <c r="J16" s="47"/>
      <c r="K16" s="50"/>
      <c r="N16" s="48"/>
    </row>
    <row r="17" spans="1:14" ht="15.75">
      <c r="A17" s="25" t="s">
        <v>6</v>
      </c>
      <c r="B17" s="25" t="s">
        <v>7</v>
      </c>
      <c r="C17" s="25" t="s">
        <v>20</v>
      </c>
      <c r="D17" s="44" t="s">
        <v>26</v>
      </c>
      <c r="E17" s="25"/>
      <c r="F17" s="25">
        <f>'Core section Data Entry'!H8</f>
        <v>0</v>
      </c>
      <c r="H17" s="24"/>
      <c r="I17" s="46"/>
      <c r="J17" s="24"/>
      <c r="K17" s="50"/>
      <c r="N17" s="48"/>
    </row>
    <row r="18" spans="1:14" ht="15.75">
      <c r="A18" s="25" t="s">
        <v>6</v>
      </c>
      <c r="B18" s="25" t="s">
        <v>7</v>
      </c>
      <c r="C18" s="25" t="s">
        <v>20</v>
      </c>
      <c r="D18" s="44" t="s">
        <v>27</v>
      </c>
      <c r="E18" s="25"/>
      <c r="F18" s="25">
        <v>1</v>
      </c>
      <c r="H18" s="24"/>
      <c r="I18" s="46"/>
      <c r="J18" s="24"/>
      <c r="K18" s="50"/>
      <c r="N18" s="48"/>
    </row>
    <row r="19" spans="1:14" ht="15.75">
      <c r="A19" s="25" t="s">
        <v>6</v>
      </c>
      <c r="B19" s="25" t="s">
        <v>7</v>
      </c>
      <c r="C19" s="25" t="s">
        <v>20</v>
      </c>
      <c r="D19" s="44" t="s">
        <v>28</v>
      </c>
      <c r="E19" s="25"/>
      <c r="F19" s="25">
        <f>'Core section Data Entry'!H10</f>
        <v>0</v>
      </c>
      <c r="H19" s="24"/>
      <c r="I19" s="46"/>
      <c r="J19" s="24"/>
      <c r="K19" s="50"/>
      <c r="N19" s="48"/>
    </row>
    <row r="20" spans="1:14" ht="15.75">
      <c r="A20" s="25" t="s">
        <v>6</v>
      </c>
      <c r="B20" s="25" t="s">
        <v>7</v>
      </c>
      <c r="C20" s="25" t="s">
        <v>20</v>
      </c>
      <c r="D20" s="44" t="s">
        <v>29</v>
      </c>
      <c r="E20" s="25"/>
      <c r="F20" s="25">
        <f>'Core section Data Entry'!H11</f>
        <v>0</v>
      </c>
      <c r="H20" s="24"/>
      <c r="I20" s="52"/>
      <c r="J20" s="24"/>
      <c r="K20" s="50"/>
      <c r="N20" s="48"/>
    </row>
    <row r="21" spans="1:14" ht="15.75">
      <c r="A21" s="25" t="s">
        <v>6</v>
      </c>
      <c r="B21" s="25" t="s">
        <v>7</v>
      </c>
      <c r="C21" s="25" t="s">
        <v>30</v>
      </c>
      <c r="D21" s="44" t="s">
        <v>31</v>
      </c>
      <c r="E21" s="25"/>
      <c r="F21" s="25">
        <v>1</v>
      </c>
      <c r="H21" s="24"/>
      <c r="I21" t="s">
        <v>1</v>
      </c>
      <c r="J21" t="s">
        <v>7</v>
      </c>
      <c r="K21" s="50"/>
      <c r="N21" s="48"/>
    </row>
    <row r="22" spans="1:14" ht="15.75">
      <c r="A22" s="25" t="s">
        <v>6</v>
      </c>
      <c r="B22" s="25" t="s">
        <v>7</v>
      </c>
      <c r="C22" s="25" t="s">
        <v>30</v>
      </c>
      <c r="D22" s="44" t="s">
        <v>32</v>
      </c>
      <c r="E22" s="25"/>
      <c r="F22" s="25">
        <f>'Core section Data Entry'!J4</f>
        <v>0</v>
      </c>
      <c r="H22" s="24"/>
      <c r="I22" s="52"/>
      <c r="J22" s="24"/>
      <c r="K22" s="50"/>
      <c r="N22" s="48"/>
    </row>
    <row r="23" spans="1:14" ht="15.75">
      <c r="A23" s="25" t="s">
        <v>6</v>
      </c>
      <c r="B23" s="25" t="s">
        <v>7</v>
      </c>
      <c r="C23" s="25" t="s">
        <v>30</v>
      </c>
      <c r="D23" s="44" t="s">
        <v>33</v>
      </c>
      <c r="E23" s="25"/>
      <c r="F23" s="25">
        <v>1</v>
      </c>
      <c r="H23" s="24"/>
      <c r="I23" t="s">
        <v>2</v>
      </c>
      <c r="J23" t="s">
        <v>136</v>
      </c>
      <c r="N23" s="48"/>
    </row>
    <row r="24" spans="1:14" ht="15.75">
      <c r="A24" s="25" t="s">
        <v>6</v>
      </c>
      <c r="B24" s="25" t="s">
        <v>7</v>
      </c>
      <c r="C24" s="25" t="s">
        <v>30</v>
      </c>
      <c r="D24" s="44" t="s">
        <v>34</v>
      </c>
      <c r="E24" s="25"/>
      <c r="F24" s="25">
        <f>'Core section Data Entry'!J6</f>
        <v>0</v>
      </c>
      <c r="H24" s="24"/>
      <c r="I24" t="s">
        <v>15</v>
      </c>
      <c r="J24">
        <v>1</v>
      </c>
      <c r="N24" s="48"/>
    </row>
    <row r="25" spans="1:14" ht="15.75">
      <c r="A25" s="25" t="s">
        <v>6</v>
      </c>
      <c r="B25" s="25" t="s">
        <v>7</v>
      </c>
      <c r="C25" s="25" t="s">
        <v>35</v>
      </c>
      <c r="D25" s="44" t="s">
        <v>36</v>
      </c>
      <c r="E25" s="25"/>
      <c r="F25" s="25">
        <v>1</v>
      </c>
      <c r="H25" s="24"/>
      <c r="I25" t="s">
        <v>8</v>
      </c>
      <c r="J25">
        <v>0.83333333333333304</v>
      </c>
      <c r="N25" s="48"/>
    </row>
    <row r="26" spans="1:14" ht="15.75">
      <c r="A26" s="25" t="s">
        <v>6</v>
      </c>
      <c r="B26" s="25" t="s">
        <v>7</v>
      </c>
      <c r="C26" s="25" t="s">
        <v>35</v>
      </c>
      <c r="D26" s="44" t="s">
        <v>37</v>
      </c>
      <c r="E26" s="25"/>
      <c r="F26" s="25">
        <f>'Core section Data Entry'!L4</f>
        <v>0</v>
      </c>
      <c r="H26" s="24"/>
      <c r="I26" t="s">
        <v>30</v>
      </c>
      <c r="J26">
        <v>0.5</v>
      </c>
      <c r="L26" s="47"/>
      <c r="M26" s="47"/>
      <c r="N26" s="48"/>
    </row>
    <row r="27" spans="1:14" ht="15.75">
      <c r="A27" s="25" t="s">
        <v>6</v>
      </c>
      <c r="B27" s="25" t="s">
        <v>7</v>
      </c>
      <c r="C27" s="25" t="s">
        <v>35</v>
      </c>
      <c r="D27" s="44" t="s">
        <v>38</v>
      </c>
      <c r="E27" s="25"/>
      <c r="F27" s="25">
        <f>'Core section Data Entry'!L5</f>
        <v>1</v>
      </c>
      <c r="H27" s="24"/>
      <c r="I27" t="s">
        <v>20</v>
      </c>
      <c r="J27">
        <v>0.44444444444444398</v>
      </c>
      <c r="M27" s="47"/>
      <c r="N27" s="48"/>
    </row>
    <row r="28" spans="1:14" ht="15.75">
      <c r="A28" s="25" t="s">
        <v>6</v>
      </c>
      <c r="B28" s="25" t="s">
        <v>7</v>
      </c>
      <c r="C28" s="25" t="s">
        <v>35</v>
      </c>
      <c r="D28" s="44" t="s">
        <v>39</v>
      </c>
      <c r="E28" s="25"/>
      <c r="F28" s="25">
        <f>'Core section Data Entry'!L6</f>
        <v>0</v>
      </c>
      <c r="H28" s="24"/>
      <c r="I28" t="s">
        <v>35</v>
      </c>
      <c r="J28">
        <v>0.57142857142857095</v>
      </c>
      <c r="M28" s="47"/>
      <c r="N28" s="48"/>
    </row>
    <row r="29" spans="1:14" ht="15.75">
      <c r="A29" s="25" t="s">
        <v>6</v>
      </c>
      <c r="B29" s="25" t="s">
        <v>7</v>
      </c>
      <c r="C29" s="25" t="s">
        <v>35</v>
      </c>
      <c r="D29" s="44" t="s">
        <v>40</v>
      </c>
      <c r="E29" s="25"/>
      <c r="F29" s="25">
        <v>1</v>
      </c>
      <c r="H29" s="24"/>
      <c r="I29" t="s">
        <v>43</v>
      </c>
      <c r="J29">
        <v>0.33333333333333298</v>
      </c>
      <c r="M29" s="47"/>
      <c r="N29" s="48"/>
    </row>
    <row r="30" spans="1:14" ht="15.75">
      <c r="A30" s="25" t="s">
        <v>6</v>
      </c>
      <c r="B30" s="25" t="s">
        <v>7</v>
      </c>
      <c r="C30" s="25" t="s">
        <v>35</v>
      </c>
      <c r="D30" s="44" t="s">
        <v>41</v>
      </c>
      <c r="E30" s="25"/>
      <c r="F30" s="25">
        <f>'Core section Data Entry'!L8</f>
        <v>0</v>
      </c>
      <c r="H30" s="24"/>
      <c r="I30" t="s">
        <v>139</v>
      </c>
      <c r="J30">
        <v>0.60606060606060597</v>
      </c>
      <c r="M30" s="47"/>
      <c r="N30" s="48"/>
    </row>
    <row r="31" spans="1:14" ht="15.75">
      <c r="A31" s="25" t="s">
        <v>6</v>
      </c>
      <c r="B31" s="25" t="s">
        <v>7</v>
      </c>
      <c r="C31" s="25" t="s">
        <v>35</v>
      </c>
      <c r="D31" s="44" t="s">
        <v>42</v>
      </c>
      <c r="E31" s="25"/>
      <c r="F31" s="25">
        <v>1</v>
      </c>
      <c r="H31" s="24"/>
      <c r="M31" s="47"/>
      <c r="N31" s="48"/>
    </row>
    <row r="32" spans="1:14" ht="15.75">
      <c r="A32" s="25" t="s">
        <v>6</v>
      </c>
      <c r="B32" s="25" t="s">
        <v>7</v>
      </c>
      <c r="C32" s="25" t="s">
        <v>43</v>
      </c>
      <c r="D32" s="44" t="s">
        <v>44</v>
      </c>
      <c r="E32" s="25"/>
      <c r="F32" s="25">
        <f>'Core section Data Entry'!N3</f>
        <v>0</v>
      </c>
      <c r="H32" s="24"/>
      <c r="M32" s="47"/>
      <c r="N32" s="48"/>
    </row>
    <row r="33" spans="1:14" ht="15.75">
      <c r="A33" s="25" t="s">
        <v>6</v>
      </c>
      <c r="B33" s="25" t="s">
        <v>7</v>
      </c>
      <c r="C33" s="25" t="s">
        <v>43</v>
      </c>
      <c r="D33" s="44" t="s">
        <v>45</v>
      </c>
      <c r="E33" s="25"/>
      <c r="F33" s="25">
        <f>'Core section Data Entry'!N4</f>
        <v>0</v>
      </c>
      <c r="H33" s="24"/>
      <c r="M33" s="47"/>
      <c r="N33" s="48"/>
    </row>
    <row r="34" spans="1:14" ht="15.75">
      <c r="A34" s="25" t="s">
        <v>6</v>
      </c>
      <c r="B34" s="25" t="s">
        <v>7</v>
      </c>
      <c r="C34" s="25" t="s">
        <v>43</v>
      </c>
      <c r="D34" s="44" t="s">
        <v>46</v>
      </c>
      <c r="E34" s="25"/>
      <c r="F34" s="25">
        <v>1</v>
      </c>
      <c r="H34" s="24"/>
      <c r="M34" s="47"/>
      <c r="N34" s="48"/>
    </row>
    <row r="35" spans="1:14" ht="15.75">
      <c r="A35" s="45" t="s">
        <v>47</v>
      </c>
      <c r="B35" s="45" t="s">
        <v>48</v>
      </c>
      <c r="C35" s="45" t="s">
        <v>49</v>
      </c>
      <c r="D35" s="45" t="s">
        <v>50</v>
      </c>
      <c r="E35" s="45"/>
      <c r="F35" s="25">
        <v>1</v>
      </c>
      <c r="H35" s="24"/>
      <c r="M35" s="47"/>
      <c r="N35" s="48"/>
    </row>
    <row r="36" spans="1:14" ht="15.75">
      <c r="A36" s="45" t="s">
        <v>47</v>
      </c>
      <c r="B36" s="45" t="s">
        <v>48</v>
      </c>
      <c r="C36" s="45" t="s">
        <v>49</v>
      </c>
      <c r="D36" s="45" t="s">
        <v>51</v>
      </c>
      <c r="E36" s="45"/>
      <c r="F36" s="25">
        <f>'Core section Data Entry'!D37</f>
        <v>0</v>
      </c>
      <c r="H36" s="24"/>
      <c r="M36" s="47"/>
      <c r="N36" s="48"/>
    </row>
    <row r="37" spans="1:14" ht="15.75">
      <c r="A37" s="45" t="s">
        <v>47</v>
      </c>
      <c r="B37" s="45" t="s">
        <v>48</v>
      </c>
      <c r="C37" s="45" t="s">
        <v>49</v>
      </c>
      <c r="D37" s="45" t="s">
        <v>52</v>
      </c>
      <c r="E37" s="45"/>
      <c r="F37" s="25">
        <f>'Core section Data Entry'!D38</f>
        <v>0</v>
      </c>
      <c r="M37" s="47"/>
      <c r="N37" s="48"/>
    </row>
    <row r="38" spans="1:14" ht="15.75">
      <c r="A38" s="45" t="s">
        <v>47</v>
      </c>
      <c r="B38" s="45" t="s">
        <v>48</v>
      </c>
      <c r="C38" s="45" t="s">
        <v>49</v>
      </c>
      <c r="D38" s="45" t="s">
        <v>53</v>
      </c>
      <c r="E38" s="45"/>
      <c r="F38" s="25">
        <v>1</v>
      </c>
      <c r="M38" s="47"/>
      <c r="N38" s="48"/>
    </row>
    <row r="39" spans="1:14" ht="15.75">
      <c r="A39" s="45" t="s">
        <v>47</v>
      </c>
      <c r="B39" s="45" t="s">
        <v>48</v>
      </c>
      <c r="C39" s="45" t="s">
        <v>49</v>
      </c>
      <c r="D39" s="45" t="s">
        <v>54</v>
      </c>
      <c r="E39" s="45"/>
      <c r="F39" s="25">
        <f>'Core section Data Entry'!D40</f>
        <v>0</v>
      </c>
      <c r="M39" s="47"/>
      <c r="N39" s="48"/>
    </row>
    <row r="40" spans="1:14" ht="15.75">
      <c r="A40" s="45" t="s">
        <v>47</v>
      </c>
      <c r="B40" s="45" t="s">
        <v>48</v>
      </c>
      <c r="C40" s="45" t="s">
        <v>49</v>
      </c>
      <c r="D40" s="45" t="s">
        <v>55</v>
      </c>
      <c r="E40" s="45"/>
      <c r="F40" s="25">
        <v>1</v>
      </c>
      <c r="M40" s="47"/>
      <c r="N40" s="48"/>
    </row>
    <row r="41" spans="1:14" ht="15.75">
      <c r="A41" s="45" t="s">
        <v>47</v>
      </c>
      <c r="B41" s="45" t="s">
        <v>48</v>
      </c>
      <c r="C41" s="45" t="s">
        <v>49</v>
      </c>
      <c r="D41" s="45" t="s">
        <v>56</v>
      </c>
      <c r="E41" s="45"/>
      <c r="F41" s="25">
        <f>'Core section Data Entry'!D42</f>
        <v>0</v>
      </c>
      <c r="I41" s="46"/>
      <c r="M41" s="47"/>
      <c r="N41" s="48"/>
    </row>
    <row r="42" spans="1:14" ht="15.75">
      <c r="A42" s="45" t="s">
        <v>47</v>
      </c>
      <c r="B42" s="45" t="s">
        <v>48</v>
      </c>
      <c r="C42" s="45" t="s">
        <v>57</v>
      </c>
      <c r="D42" s="45" t="s">
        <v>58</v>
      </c>
      <c r="E42" s="45"/>
      <c r="F42" s="25">
        <f>'Core section Data Entry'!D43</f>
        <v>0</v>
      </c>
      <c r="I42" s="46"/>
      <c r="M42" s="47"/>
      <c r="N42" s="48"/>
    </row>
    <row r="43" spans="1:14" ht="15.75">
      <c r="A43" s="45" t="s">
        <v>47</v>
      </c>
      <c r="B43" s="45" t="s">
        <v>59</v>
      </c>
      <c r="C43" s="45" t="s">
        <v>60</v>
      </c>
      <c r="D43" s="45" t="s">
        <v>61</v>
      </c>
      <c r="E43" s="45"/>
      <c r="F43" s="25">
        <v>1</v>
      </c>
      <c r="I43" s="46"/>
      <c r="M43" s="47"/>
      <c r="N43" s="48"/>
    </row>
    <row r="44" spans="1:14" ht="15.75">
      <c r="A44" s="45" t="s">
        <v>47</v>
      </c>
      <c r="B44" s="45" t="s">
        <v>59</v>
      </c>
      <c r="C44" s="45" t="s">
        <v>60</v>
      </c>
      <c r="D44" s="45" t="s">
        <v>62</v>
      </c>
      <c r="E44" s="45"/>
      <c r="F44" s="25">
        <f>'Core section Data Entry'!D45</f>
        <v>0</v>
      </c>
      <c r="I44" s="46"/>
      <c r="M44" s="47"/>
      <c r="N44" s="48"/>
    </row>
    <row r="45" spans="1:14" ht="15.75">
      <c r="A45" s="45" t="s">
        <v>47</v>
      </c>
      <c r="B45" s="45" t="s">
        <v>59</v>
      </c>
      <c r="C45" s="45" t="s">
        <v>60</v>
      </c>
      <c r="D45" s="45" t="s">
        <v>63</v>
      </c>
      <c r="E45" s="45"/>
      <c r="F45" s="25">
        <f>'Core section Data Entry'!D46</f>
        <v>0</v>
      </c>
      <c r="I45" s="46"/>
      <c r="L45" s="47"/>
      <c r="M45" s="47"/>
      <c r="N45" s="48"/>
    </row>
    <row r="46" spans="1:14" ht="15.75">
      <c r="A46" s="45" t="s">
        <v>47</v>
      </c>
      <c r="B46" s="45" t="s">
        <v>59</v>
      </c>
      <c r="C46" s="45" t="s">
        <v>60</v>
      </c>
      <c r="D46" s="45" t="s">
        <v>64</v>
      </c>
      <c r="E46" s="45"/>
      <c r="F46" s="25">
        <v>1</v>
      </c>
      <c r="I46" s="46"/>
      <c r="L46" s="47"/>
      <c r="M46" s="47"/>
      <c r="N46" s="48"/>
    </row>
    <row r="47" spans="1:14" ht="15.75">
      <c r="A47" s="45" t="s">
        <v>47</v>
      </c>
      <c r="B47" s="45" t="s">
        <v>59</v>
      </c>
      <c r="C47" s="45" t="s">
        <v>60</v>
      </c>
      <c r="D47" s="45" t="s">
        <v>65</v>
      </c>
      <c r="E47" s="45"/>
      <c r="F47" s="45">
        <f>'Core section Data Entry'!D48</f>
        <v>0</v>
      </c>
      <c r="I47" s="46"/>
      <c r="L47" s="47"/>
      <c r="M47" s="47"/>
      <c r="N47" s="48"/>
    </row>
    <row r="48" spans="1:14" ht="15.75">
      <c r="A48" s="45" t="s">
        <v>47</v>
      </c>
      <c r="B48" s="45" t="s">
        <v>59</v>
      </c>
      <c r="C48" s="45" t="s">
        <v>60</v>
      </c>
      <c r="D48" s="45" t="s">
        <v>66</v>
      </c>
      <c r="E48" s="45"/>
      <c r="F48" s="45">
        <v>1</v>
      </c>
      <c r="I48" s="46"/>
      <c r="L48" s="47"/>
      <c r="M48" s="47"/>
      <c r="N48" s="48"/>
    </row>
    <row r="49" spans="1:14" ht="15.75">
      <c r="A49" s="45" t="s">
        <v>47</v>
      </c>
      <c r="B49" s="45" t="s">
        <v>59</v>
      </c>
      <c r="C49" s="45" t="s">
        <v>49</v>
      </c>
      <c r="D49" s="45" t="s">
        <v>67</v>
      </c>
      <c r="E49" s="45"/>
      <c r="F49" s="45">
        <f>'Core section Data Entry'!D50</f>
        <v>0</v>
      </c>
      <c r="I49" s="46"/>
      <c r="L49" s="47"/>
      <c r="M49" s="47"/>
      <c r="N49" s="48"/>
    </row>
    <row r="50" spans="1:14" ht="15.75">
      <c r="A50" s="45" t="s">
        <v>47</v>
      </c>
      <c r="B50" s="45" t="s">
        <v>59</v>
      </c>
      <c r="C50" s="45" t="s">
        <v>49</v>
      </c>
      <c r="D50" s="45" t="s">
        <v>68</v>
      </c>
      <c r="E50" s="45"/>
      <c r="F50" s="45">
        <f>'Core section Data Entry'!D51</f>
        <v>0</v>
      </c>
      <c r="I50" s="46"/>
      <c r="L50" s="47"/>
      <c r="M50" s="47"/>
      <c r="N50" s="48"/>
    </row>
    <row r="51" spans="1:14" ht="15.75">
      <c r="A51" s="45" t="s">
        <v>47</v>
      </c>
      <c r="B51" s="45" t="s">
        <v>59</v>
      </c>
      <c r="C51" s="45" t="s">
        <v>49</v>
      </c>
      <c r="D51" s="45" t="s">
        <v>69</v>
      </c>
      <c r="E51" s="45"/>
      <c r="F51" s="45">
        <v>1</v>
      </c>
      <c r="I51" s="46"/>
      <c r="L51" s="47"/>
      <c r="M51" s="47"/>
      <c r="N51" s="48"/>
    </row>
    <row r="52" spans="1:14" ht="15.75">
      <c r="A52" s="45" t="s">
        <v>47</v>
      </c>
      <c r="B52" s="45" t="s">
        <v>59</v>
      </c>
      <c r="C52" s="45" t="s">
        <v>57</v>
      </c>
      <c r="D52" s="45" t="s">
        <v>70</v>
      </c>
      <c r="E52" s="45"/>
      <c r="F52" s="45">
        <f>'Core section Data Entry'!D53</f>
        <v>0</v>
      </c>
      <c r="I52" s="46"/>
      <c r="L52" s="47"/>
      <c r="M52" s="47"/>
      <c r="N52" s="48"/>
    </row>
    <row r="53" spans="1:14" ht="15.75">
      <c r="A53" s="45" t="s">
        <v>47</v>
      </c>
      <c r="B53" s="45" t="s">
        <v>59</v>
      </c>
      <c r="C53" s="45" t="s">
        <v>57</v>
      </c>
      <c r="D53" s="45" t="s">
        <v>71</v>
      </c>
      <c r="E53" s="45"/>
      <c r="F53" s="45">
        <f>'Core section Data Entry'!D54</f>
        <v>0</v>
      </c>
      <c r="I53" s="46"/>
      <c r="L53" s="47"/>
      <c r="M53" s="47"/>
      <c r="N53" s="48"/>
    </row>
    <row r="54" spans="1:14" ht="15.75">
      <c r="A54" s="45" t="s">
        <v>47</v>
      </c>
      <c r="B54" s="45" t="s">
        <v>59</v>
      </c>
      <c r="C54" s="45" t="s">
        <v>57</v>
      </c>
      <c r="D54" s="45" t="s">
        <v>72</v>
      </c>
      <c r="E54" s="45"/>
      <c r="F54" s="45">
        <f>'Core section Data Entry'!D55</f>
        <v>0</v>
      </c>
      <c r="I54" s="46"/>
      <c r="L54" s="47"/>
      <c r="M54" s="47"/>
      <c r="N54" s="48"/>
    </row>
    <row r="55" spans="1:14" ht="15.75">
      <c r="A55" s="45" t="s">
        <v>47</v>
      </c>
      <c r="B55" s="45" t="s">
        <v>59</v>
      </c>
      <c r="C55" s="45" t="s">
        <v>57</v>
      </c>
      <c r="D55" s="45" t="s">
        <v>73</v>
      </c>
      <c r="E55" s="45"/>
      <c r="F55" s="45">
        <v>1</v>
      </c>
      <c r="I55" s="46"/>
      <c r="L55" s="47"/>
      <c r="M55" s="47"/>
      <c r="N55" s="48"/>
    </row>
    <row r="56" spans="1:14" ht="15.75">
      <c r="A56" s="45" t="s">
        <v>47</v>
      </c>
      <c r="B56" s="45" t="s">
        <v>59</v>
      </c>
      <c r="C56" s="45" t="s">
        <v>57</v>
      </c>
      <c r="D56" s="45" t="s">
        <v>74</v>
      </c>
      <c r="E56" s="45"/>
      <c r="F56" s="45">
        <f>'Core section Data Entry'!D57</f>
        <v>0</v>
      </c>
      <c r="I56" s="46"/>
      <c r="L56" s="47"/>
      <c r="M56" s="47"/>
      <c r="N56" s="48"/>
    </row>
    <row r="57" spans="1:14" ht="15.75">
      <c r="A57" s="45" t="s">
        <v>47</v>
      </c>
      <c r="B57" s="45" t="s">
        <v>59</v>
      </c>
      <c r="C57" s="45" t="s">
        <v>57</v>
      </c>
      <c r="D57" s="45" t="s">
        <v>75</v>
      </c>
      <c r="E57" s="45"/>
      <c r="F57" s="45">
        <v>1</v>
      </c>
      <c r="I57" s="46"/>
      <c r="J57" s="47"/>
      <c r="K57" s="47"/>
      <c r="L57" s="47"/>
      <c r="M57" s="47"/>
      <c r="N57" s="48"/>
    </row>
    <row r="58" spans="1:14" ht="15.75">
      <c r="A58" s="45" t="s">
        <v>47</v>
      </c>
      <c r="B58" s="45" t="s">
        <v>59</v>
      </c>
      <c r="C58" s="45" t="s">
        <v>57</v>
      </c>
      <c r="D58" s="45" t="s">
        <v>76</v>
      </c>
      <c r="E58" s="45"/>
      <c r="F58" s="45">
        <f>'Core section Data Entry'!D59</f>
        <v>0</v>
      </c>
      <c r="I58" s="46"/>
      <c r="J58" s="47"/>
      <c r="K58" s="47"/>
      <c r="L58" s="47"/>
      <c r="M58" s="47"/>
      <c r="N58" s="48"/>
    </row>
    <row r="59" spans="1:14" ht="15.75">
      <c r="A59" s="45" t="s">
        <v>47</v>
      </c>
      <c r="B59" s="45" t="s">
        <v>59</v>
      </c>
      <c r="C59" s="45" t="s">
        <v>57</v>
      </c>
      <c r="D59" s="45" t="s">
        <v>77</v>
      </c>
      <c r="E59" s="45"/>
      <c r="F59" s="45">
        <f>'Core section Data Entry'!D60</f>
        <v>0</v>
      </c>
      <c r="I59" s="46"/>
      <c r="J59" s="47"/>
      <c r="K59" s="47"/>
      <c r="L59" s="47"/>
      <c r="M59" s="47"/>
      <c r="N59" s="48"/>
    </row>
    <row r="60" spans="1:14" ht="15.75">
      <c r="A60" s="45" t="s">
        <v>47</v>
      </c>
      <c r="B60" s="45" t="s">
        <v>59</v>
      </c>
      <c r="C60" s="45" t="s">
        <v>57</v>
      </c>
      <c r="D60" s="45" t="s">
        <v>78</v>
      </c>
      <c r="E60" s="45"/>
      <c r="F60" s="45">
        <f>'Core section Data Entry'!D61</f>
        <v>0</v>
      </c>
      <c r="I60" s="46"/>
      <c r="J60" s="47"/>
      <c r="K60" s="47"/>
      <c r="L60" s="47"/>
      <c r="M60" s="47"/>
      <c r="N60" s="48"/>
    </row>
    <row r="61" spans="1:14" ht="15.75">
      <c r="A61" s="45" t="s">
        <v>47</v>
      </c>
      <c r="B61" s="45" t="s">
        <v>59</v>
      </c>
      <c r="C61" s="45" t="s">
        <v>57</v>
      </c>
      <c r="D61" s="45" t="s">
        <v>79</v>
      </c>
      <c r="E61" s="45"/>
      <c r="F61" s="45">
        <f>'Core section Data Entry'!D62</f>
        <v>0</v>
      </c>
      <c r="I61" s="46"/>
      <c r="J61" s="47"/>
      <c r="K61" s="47"/>
      <c r="L61" s="47"/>
      <c r="M61" s="47"/>
      <c r="N61" s="48"/>
    </row>
    <row r="62" spans="1:14" ht="15.75">
      <c r="A62" s="45" t="s">
        <v>47</v>
      </c>
      <c r="B62" s="45" t="s">
        <v>80</v>
      </c>
      <c r="C62" s="45" t="s">
        <v>60</v>
      </c>
      <c r="D62" s="45" t="s">
        <v>81</v>
      </c>
      <c r="E62" s="45"/>
      <c r="F62" s="45">
        <f>'Core section Data Entry'!D63</f>
        <v>0</v>
      </c>
      <c r="I62" s="46"/>
      <c r="J62" s="47"/>
      <c r="K62" s="47"/>
      <c r="L62" s="47"/>
      <c r="M62" s="47"/>
      <c r="N62" s="48"/>
    </row>
    <row r="63" spans="1:14" ht="15.75">
      <c r="A63" s="45" t="s">
        <v>47</v>
      </c>
      <c r="B63" s="45" t="s">
        <v>80</v>
      </c>
      <c r="C63" s="45" t="s">
        <v>60</v>
      </c>
      <c r="D63" s="45" t="s">
        <v>82</v>
      </c>
      <c r="E63" s="45"/>
      <c r="F63" s="45">
        <f>'Core section Data Entry'!D64</f>
        <v>0</v>
      </c>
      <c r="I63" s="46"/>
      <c r="J63" s="47"/>
      <c r="K63" s="47"/>
      <c r="L63" s="47"/>
      <c r="M63" s="47"/>
      <c r="N63" s="48"/>
    </row>
    <row r="64" spans="1:14" ht="15.75">
      <c r="A64" s="45" t="s">
        <v>47</v>
      </c>
      <c r="B64" s="45" t="s">
        <v>80</v>
      </c>
      <c r="C64" s="45" t="s">
        <v>60</v>
      </c>
      <c r="D64" s="45" t="s">
        <v>83</v>
      </c>
      <c r="E64" s="45"/>
      <c r="F64" s="45">
        <f>'Core section Data Entry'!D65</f>
        <v>0</v>
      </c>
      <c r="I64" s="46"/>
      <c r="J64" s="47"/>
      <c r="K64" s="47"/>
      <c r="L64" s="47"/>
      <c r="M64" s="47"/>
      <c r="N64" s="48"/>
    </row>
    <row r="65" spans="1:14" ht="15.75">
      <c r="A65" s="45" t="s">
        <v>47</v>
      </c>
      <c r="B65" s="45" t="s">
        <v>80</v>
      </c>
      <c r="C65" s="45" t="s">
        <v>60</v>
      </c>
      <c r="D65" s="45" t="s">
        <v>84</v>
      </c>
      <c r="E65" s="45"/>
      <c r="F65" s="45">
        <v>1</v>
      </c>
      <c r="I65" s="46"/>
      <c r="J65" s="47"/>
      <c r="K65" s="47"/>
      <c r="L65" s="47"/>
      <c r="M65" s="47"/>
      <c r="N65" s="48"/>
    </row>
    <row r="66" spans="1:14" ht="15.75">
      <c r="A66" s="45" t="s">
        <v>47</v>
      </c>
      <c r="B66" s="45" t="s">
        <v>80</v>
      </c>
      <c r="C66" s="45" t="s">
        <v>60</v>
      </c>
      <c r="D66" s="45" t="s">
        <v>85</v>
      </c>
      <c r="E66" s="45"/>
      <c r="F66" s="45">
        <f>'Core section Data Entry'!D67</f>
        <v>0</v>
      </c>
      <c r="I66" s="46"/>
      <c r="J66" s="47"/>
      <c r="K66" s="47"/>
      <c r="L66" s="47"/>
      <c r="M66" s="47"/>
      <c r="N66" s="48"/>
    </row>
    <row r="67" spans="1:14" ht="15.75">
      <c r="A67" s="45" t="s">
        <v>47</v>
      </c>
      <c r="B67" s="45" t="s">
        <v>80</v>
      </c>
      <c r="C67" s="45" t="s">
        <v>60</v>
      </c>
      <c r="D67" s="45" t="s">
        <v>86</v>
      </c>
      <c r="E67" s="45"/>
      <c r="F67" s="45">
        <f>'Core section Data Entry'!D68</f>
        <v>0</v>
      </c>
      <c r="I67" s="46"/>
      <c r="J67" s="47"/>
      <c r="K67" s="47"/>
      <c r="L67" s="47"/>
      <c r="M67" s="47"/>
      <c r="N67" s="48"/>
    </row>
    <row r="68" spans="1:14" ht="15.75">
      <c r="A68" s="45" t="s">
        <v>47</v>
      </c>
      <c r="B68" s="45" t="s">
        <v>80</v>
      </c>
      <c r="C68" s="45" t="s">
        <v>49</v>
      </c>
      <c r="D68" s="45" t="s">
        <v>87</v>
      </c>
      <c r="E68" s="45"/>
      <c r="F68" s="45">
        <v>1</v>
      </c>
      <c r="I68" s="46"/>
      <c r="J68" s="47"/>
      <c r="K68" s="47"/>
      <c r="L68" s="47"/>
      <c r="M68" s="47"/>
      <c r="N68" s="48"/>
    </row>
    <row r="69" spans="1:14" ht="15.75">
      <c r="A69" s="45" t="s">
        <v>47</v>
      </c>
      <c r="B69" s="45" t="s">
        <v>80</v>
      </c>
      <c r="C69" s="45" t="s">
        <v>49</v>
      </c>
      <c r="D69" s="45" t="s">
        <v>88</v>
      </c>
      <c r="E69" s="45"/>
      <c r="F69" s="45">
        <f>'Core section Data Entry'!D70</f>
        <v>0</v>
      </c>
      <c r="I69" s="46"/>
      <c r="J69" s="47"/>
      <c r="K69" s="47"/>
      <c r="L69" s="47"/>
      <c r="M69" s="47"/>
      <c r="N69" s="48"/>
    </row>
    <row r="70" spans="1:14" ht="15.75">
      <c r="A70" s="45" t="s">
        <v>47</v>
      </c>
      <c r="B70" s="45" t="s">
        <v>80</v>
      </c>
      <c r="C70" s="45" t="s">
        <v>49</v>
      </c>
      <c r="D70" s="45" t="s">
        <v>89</v>
      </c>
      <c r="E70" s="45"/>
      <c r="F70" s="45">
        <f>'Core section Data Entry'!D71</f>
        <v>0</v>
      </c>
      <c r="I70" s="46"/>
      <c r="J70" s="47"/>
      <c r="K70" s="47"/>
      <c r="L70" s="47"/>
      <c r="M70" s="47"/>
      <c r="N70" s="48"/>
    </row>
    <row r="71" spans="1:14" ht="15.75">
      <c r="A71" s="45" t="s">
        <v>47</v>
      </c>
      <c r="B71" s="45" t="s">
        <v>80</v>
      </c>
      <c r="C71" s="45" t="s">
        <v>57</v>
      </c>
      <c r="D71" s="45" t="s">
        <v>90</v>
      </c>
      <c r="E71" s="45"/>
      <c r="F71" s="45">
        <f>'Core section Data Entry'!D72</f>
        <v>0</v>
      </c>
      <c r="I71" s="46"/>
      <c r="J71" s="47"/>
      <c r="K71" s="47"/>
      <c r="L71" s="47"/>
      <c r="M71" s="47"/>
      <c r="N71" s="48"/>
    </row>
    <row r="72" spans="1:14" ht="15.75">
      <c r="A72" s="45" t="s">
        <v>47</v>
      </c>
      <c r="B72" s="45" t="s">
        <v>80</v>
      </c>
      <c r="C72" s="45" t="s">
        <v>57</v>
      </c>
      <c r="D72" s="45" t="s">
        <v>91</v>
      </c>
      <c r="E72" s="45"/>
      <c r="F72" s="45">
        <f>'Core section Data Entry'!D73</f>
        <v>0</v>
      </c>
      <c r="I72" s="46"/>
      <c r="J72" s="47"/>
      <c r="K72" s="47"/>
      <c r="L72" s="47"/>
      <c r="M72" s="47"/>
      <c r="N72" s="48"/>
    </row>
    <row r="73" spans="1:14" ht="15.75">
      <c r="A73" s="45" t="s">
        <v>47</v>
      </c>
      <c r="B73" s="45" t="s">
        <v>80</v>
      </c>
      <c r="C73" s="45" t="s">
        <v>57</v>
      </c>
      <c r="D73" s="45" t="s">
        <v>92</v>
      </c>
      <c r="E73" s="45"/>
      <c r="F73" s="45">
        <f>'Core section Data Entry'!D74</f>
        <v>0</v>
      </c>
      <c r="I73" s="53"/>
      <c r="J73" s="54"/>
      <c r="K73" s="54"/>
      <c r="L73" s="54"/>
      <c r="M73" s="54"/>
      <c r="N73" s="55"/>
    </row>
    <row r="74" spans="1:14" ht="15.75">
      <c r="A74" s="45" t="s">
        <v>47</v>
      </c>
      <c r="B74" s="45" t="s">
        <v>80</v>
      </c>
      <c r="C74" s="45" t="s">
        <v>57</v>
      </c>
      <c r="D74" s="45" t="s">
        <v>93</v>
      </c>
      <c r="E74" s="45"/>
      <c r="F74" s="45">
        <f>'Core section Data Entry'!D75</f>
        <v>0</v>
      </c>
    </row>
    <row r="75" spans="1:14" ht="15.75">
      <c r="A75" s="45" t="s">
        <v>47</v>
      </c>
      <c r="B75" s="45" t="s">
        <v>94</v>
      </c>
      <c r="C75" s="45" t="s">
        <v>60</v>
      </c>
      <c r="D75" s="45" t="s">
        <v>95</v>
      </c>
      <c r="E75" s="45"/>
      <c r="F75" s="45">
        <f>'Core section Data Entry'!D76</f>
        <v>0</v>
      </c>
    </row>
    <row r="76" spans="1:14" ht="15.75">
      <c r="A76" s="45" t="s">
        <v>47</v>
      </c>
      <c r="B76" s="45" t="s">
        <v>94</v>
      </c>
      <c r="C76" s="45" t="s">
        <v>60</v>
      </c>
      <c r="D76" s="45" t="s">
        <v>96</v>
      </c>
      <c r="E76" s="45"/>
      <c r="F76" s="45">
        <f>'Core section Data Entry'!D77</f>
        <v>0</v>
      </c>
    </row>
    <row r="77" spans="1:14" ht="15.75">
      <c r="A77" s="45" t="s">
        <v>47</v>
      </c>
      <c r="B77" s="45" t="s">
        <v>94</v>
      </c>
      <c r="C77" s="45" t="s">
        <v>60</v>
      </c>
      <c r="D77" s="45" t="s">
        <v>97</v>
      </c>
      <c r="E77" s="45"/>
      <c r="F77" s="45">
        <v>1</v>
      </c>
    </row>
    <row r="78" spans="1:14" ht="15.75">
      <c r="A78" s="45" t="s">
        <v>47</v>
      </c>
      <c r="B78" s="45" t="s">
        <v>94</v>
      </c>
      <c r="C78" s="45" t="s">
        <v>60</v>
      </c>
      <c r="D78" s="45" t="s">
        <v>98</v>
      </c>
      <c r="E78" s="45"/>
      <c r="F78" s="45">
        <f>'Core section Data Entry'!D79</f>
        <v>0</v>
      </c>
    </row>
    <row r="79" spans="1:14" ht="15.75">
      <c r="A79" s="45" t="s">
        <v>47</v>
      </c>
      <c r="B79" s="45" t="s">
        <v>94</v>
      </c>
      <c r="C79" s="45" t="s">
        <v>60</v>
      </c>
      <c r="D79" s="45" t="s">
        <v>99</v>
      </c>
      <c r="E79" s="45"/>
      <c r="F79" s="45">
        <f>'Core section Data Entry'!D80</f>
        <v>0</v>
      </c>
    </row>
    <row r="80" spans="1:14" ht="15.75">
      <c r="A80" s="45" t="s">
        <v>47</v>
      </c>
      <c r="B80" s="45" t="s">
        <v>94</v>
      </c>
      <c r="C80" s="45" t="s">
        <v>60</v>
      </c>
      <c r="D80" s="45" t="s">
        <v>100</v>
      </c>
      <c r="E80" s="45"/>
      <c r="F80" s="45">
        <f>'Core section Data Entry'!D81</f>
        <v>0</v>
      </c>
    </row>
    <row r="81" spans="1:6" ht="15.75">
      <c r="A81" s="45" t="s">
        <v>47</v>
      </c>
      <c r="B81" s="45" t="s">
        <v>94</v>
      </c>
      <c r="C81" s="45" t="s">
        <v>60</v>
      </c>
      <c r="D81" s="45" t="s">
        <v>101</v>
      </c>
      <c r="E81" s="45"/>
      <c r="F81" s="45">
        <v>1</v>
      </c>
    </row>
    <row r="82" spans="1:6" ht="15.75">
      <c r="A82" s="45" t="s">
        <v>47</v>
      </c>
      <c r="B82" s="45" t="s">
        <v>94</v>
      </c>
      <c r="C82" s="45" t="s">
        <v>49</v>
      </c>
      <c r="D82" s="45" t="s">
        <v>102</v>
      </c>
      <c r="E82" s="45"/>
      <c r="F82" s="45">
        <f>'Core section Data Entry'!D83</f>
        <v>0</v>
      </c>
    </row>
    <row r="83" spans="1:6" ht="15.75">
      <c r="A83" s="45" t="s">
        <v>47</v>
      </c>
      <c r="B83" s="45" t="s">
        <v>94</v>
      </c>
      <c r="C83" s="45" t="s">
        <v>57</v>
      </c>
      <c r="D83" s="45" t="s">
        <v>103</v>
      </c>
      <c r="E83" s="45"/>
      <c r="F83" s="45">
        <f>'Core section Data Entry'!D84</f>
        <v>0</v>
      </c>
    </row>
    <row r="84" spans="1:6" ht="15.75">
      <c r="A84" s="45" t="s">
        <v>47</v>
      </c>
      <c r="B84" s="45" t="s">
        <v>94</v>
      </c>
      <c r="C84" s="45" t="s">
        <v>57</v>
      </c>
      <c r="D84" s="45" t="s">
        <v>104</v>
      </c>
      <c r="E84" s="45"/>
      <c r="F84" s="45">
        <f>'Core section Data Entry'!D85</f>
        <v>0</v>
      </c>
    </row>
    <row r="85" spans="1:6" ht="15.75">
      <c r="A85" s="45" t="s">
        <v>47</v>
      </c>
      <c r="B85" s="45" t="s">
        <v>94</v>
      </c>
      <c r="C85" s="45" t="s">
        <v>57</v>
      </c>
      <c r="D85" s="45" t="s">
        <v>105</v>
      </c>
      <c r="E85" s="45"/>
      <c r="F85" s="45">
        <v>1</v>
      </c>
    </row>
    <row r="86" spans="1:6" ht="15.75">
      <c r="A86" s="45" t="s">
        <v>47</v>
      </c>
      <c r="B86" s="45" t="s">
        <v>106</v>
      </c>
      <c r="C86" s="45" t="s">
        <v>60</v>
      </c>
      <c r="D86" s="45" t="s">
        <v>107</v>
      </c>
      <c r="E86" s="45"/>
      <c r="F86" s="45">
        <f>'Core section Data Entry'!D87</f>
        <v>0</v>
      </c>
    </row>
    <row r="87" spans="1:6" ht="15.75">
      <c r="A87" s="45" t="s">
        <v>47</v>
      </c>
      <c r="B87" s="45" t="s">
        <v>106</v>
      </c>
      <c r="C87" s="45" t="s">
        <v>60</v>
      </c>
      <c r="D87" s="45" t="s">
        <v>108</v>
      </c>
      <c r="E87" s="45"/>
      <c r="F87" s="45">
        <f>'Core section Data Entry'!D88</f>
        <v>0</v>
      </c>
    </row>
    <row r="88" spans="1:6" ht="15.75">
      <c r="A88" s="45" t="s">
        <v>47</v>
      </c>
      <c r="B88" s="45" t="s">
        <v>106</v>
      </c>
      <c r="C88" s="45" t="s">
        <v>60</v>
      </c>
      <c r="D88" s="45" t="s">
        <v>109</v>
      </c>
      <c r="E88" s="45"/>
      <c r="F88" s="45">
        <f>'Core section Data Entry'!D89</f>
        <v>0</v>
      </c>
    </row>
    <row r="89" spans="1:6" ht="15.75">
      <c r="A89" s="45" t="s">
        <v>47</v>
      </c>
      <c r="B89" s="45" t="s">
        <v>106</v>
      </c>
      <c r="C89" s="45" t="s">
        <v>60</v>
      </c>
      <c r="D89" s="45" t="s">
        <v>110</v>
      </c>
      <c r="E89" s="45"/>
      <c r="F89" s="45">
        <v>1</v>
      </c>
    </row>
    <row r="90" spans="1:6" ht="15.75">
      <c r="A90" s="45" t="s">
        <v>47</v>
      </c>
      <c r="B90" s="45" t="s">
        <v>106</v>
      </c>
      <c r="C90" s="45" t="s">
        <v>49</v>
      </c>
      <c r="D90" s="45" t="s">
        <v>111</v>
      </c>
      <c r="E90" s="45"/>
      <c r="F90" s="45">
        <f>'Core section Data Entry'!D91</f>
        <v>0</v>
      </c>
    </row>
    <row r="91" spans="1:6" ht="15.75">
      <c r="A91" s="45" t="s">
        <v>47</v>
      </c>
      <c r="B91" s="45" t="s">
        <v>106</v>
      </c>
      <c r="C91" s="45" t="s">
        <v>49</v>
      </c>
      <c r="D91" s="45" t="s">
        <v>112</v>
      </c>
      <c r="E91" s="45"/>
      <c r="F91" s="45">
        <f>'Core section Data Entry'!D92</f>
        <v>0</v>
      </c>
    </row>
    <row r="92" spans="1:6" ht="15.75">
      <c r="A92" s="45" t="s">
        <v>47</v>
      </c>
      <c r="B92" s="45" t="s">
        <v>106</v>
      </c>
      <c r="C92" s="45" t="s">
        <v>49</v>
      </c>
      <c r="D92" s="45" t="s">
        <v>113</v>
      </c>
      <c r="E92" s="45"/>
      <c r="F92" s="45">
        <v>1</v>
      </c>
    </row>
    <row r="93" spans="1:6" ht="15.75">
      <c r="A93" s="45" t="s">
        <v>47</v>
      </c>
      <c r="B93" s="45" t="s">
        <v>106</v>
      </c>
      <c r="C93" s="45" t="s">
        <v>49</v>
      </c>
      <c r="D93" s="45" t="s">
        <v>114</v>
      </c>
      <c r="E93" s="45"/>
      <c r="F93" s="45">
        <v>1</v>
      </c>
    </row>
    <row r="94" spans="1:6" ht="15.75">
      <c r="A94" s="45" t="s">
        <v>47</v>
      </c>
      <c r="B94" s="45" t="s">
        <v>106</v>
      </c>
      <c r="C94" s="45" t="s">
        <v>49</v>
      </c>
      <c r="D94" s="45" t="s">
        <v>115</v>
      </c>
      <c r="E94" s="45"/>
      <c r="F94" s="45">
        <f>'Core section Data Entry'!D95</f>
        <v>0</v>
      </c>
    </row>
    <row r="95" spans="1:6" ht="15.75">
      <c r="A95" s="45" t="s">
        <v>47</v>
      </c>
      <c r="B95" s="45" t="s">
        <v>106</v>
      </c>
      <c r="C95" s="45" t="s">
        <v>57</v>
      </c>
      <c r="D95" s="45" t="s">
        <v>116</v>
      </c>
      <c r="E95" s="45"/>
      <c r="F95" s="45">
        <v>1</v>
      </c>
    </row>
    <row r="96" spans="1:6" ht="15.75">
      <c r="A96" s="45" t="s">
        <v>47</v>
      </c>
      <c r="B96" s="45" t="s">
        <v>106</v>
      </c>
      <c r="C96" s="45" t="s">
        <v>57</v>
      </c>
      <c r="D96" s="45" t="s">
        <v>117</v>
      </c>
      <c r="E96" s="45"/>
      <c r="F96" s="45">
        <f>'Core section Data Entry'!D97</f>
        <v>0</v>
      </c>
    </row>
    <row r="97" spans="1:6" ht="15.75">
      <c r="A97" s="45" t="s">
        <v>47</v>
      </c>
      <c r="B97" s="45" t="s">
        <v>118</v>
      </c>
      <c r="C97" s="45" t="s">
        <v>60</v>
      </c>
      <c r="D97" s="45" t="s">
        <v>119</v>
      </c>
      <c r="E97" s="45"/>
      <c r="F97" s="45">
        <f>'Core section Data Entry'!D98</f>
        <v>0</v>
      </c>
    </row>
    <row r="98" spans="1:6" ht="15.75">
      <c r="A98" s="45" t="s">
        <v>47</v>
      </c>
      <c r="B98" s="45" t="s">
        <v>118</v>
      </c>
      <c r="C98" s="45" t="s">
        <v>49</v>
      </c>
      <c r="D98" s="45" t="s">
        <v>120</v>
      </c>
      <c r="E98" s="45"/>
      <c r="F98" s="45">
        <f>'Core section Data Entry'!D99</f>
        <v>0</v>
      </c>
    </row>
    <row r="99" spans="1:6" ht="15.75">
      <c r="A99" s="45" t="s">
        <v>47</v>
      </c>
      <c r="B99" s="45" t="s">
        <v>118</v>
      </c>
      <c r="C99" s="45" t="s">
        <v>57</v>
      </c>
      <c r="D99" s="45" t="s">
        <v>121</v>
      </c>
      <c r="E99" s="45"/>
      <c r="F99" s="45">
        <v>1</v>
      </c>
    </row>
    <row r="100" spans="1:6" ht="15.75">
      <c r="A100" s="45" t="s">
        <v>47</v>
      </c>
      <c r="B100" s="45" t="s">
        <v>118</v>
      </c>
      <c r="C100" s="45" t="s">
        <v>57</v>
      </c>
      <c r="D100" s="45" t="s">
        <v>122</v>
      </c>
      <c r="E100" s="45"/>
      <c r="F100" s="45">
        <f>'Core section Data Entry'!D101</f>
        <v>0</v>
      </c>
    </row>
    <row r="101" spans="1:6" ht="15.75">
      <c r="A101" s="45" t="s">
        <v>47</v>
      </c>
      <c r="B101" s="45" t="s">
        <v>118</v>
      </c>
      <c r="C101" s="45" t="s">
        <v>57</v>
      </c>
      <c r="D101" s="45" t="s">
        <v>123</v>
      </c>
      <c r="E101" s="45"/>
      <c r="F101" s="45">
        <v>1</v>
      </c>
    </row>
    <row r="102" spans="1:6" ht="15.75">
      <c r="A102" s="45" t="s">
        <v>47</v>
      </c>
      <c r="B102" s="45" t="s">
        <v>124</v>
      </c>
      <c r="C102" s="45" t="s">
        <v>60</v>
      </c>
      <c r="D102" s="45" t="s">
        <v>125</v>
      </c>
      <c r="E102" s="45"/>
      <c r="F102" s="45">
        <f>'Core section Data Entry'!D103</f>
        <v>0</v>
      </c>
    </row>
    <row r="103" spans="1:6" ht="15.75">
      <c r="A103" s="45" t="s">
        <v>47</v>
      </c>
      <c r="B103" s="45" t="s">
        <v>124</v>
      </c>
      <c r="C103" s="45" t="s">
        <v>49</v>
      </c>
      <c r="D103" s="45" t="s">
        <v>126</v>
      </c>
      <c r="E103" s="45"/>
      <c r="F103" s="45">
        <v>1</v>
      </c>
    </row>
    <row r="104" spans="1:6" ht="15.75">
      <c r="A104" s="45" t="s">
        <v>47</v>
      </c>
      <c r="B104" s="45" t="s">
        <v>124</v>
      </c>
      <c r="C104" s="45" t="s">
        <v>49</v>
      </c>
      <c r="D104" s="45" t="s">
        <v>127</v>
      </c>
      <c r="E104" s="45"/>
      <c r="F104" s="45">
        <f>'Core section Data Entry'!D105</f>
        <v>0</v>
      </c>
    </row>
    <row r="105" spans="1:6" ht="15.75">
      <c r="A105" s="45" t="s">
        <v>47</v>
      </c>
      <c r="B105" s="45" t="s">
        <v>124</v>
      </c>
      <c r="C105" s="45" t="s">
        <v>57</v>
      </c>
      <c r="D105" s="45" t="s">
        <v>128</v>
      </c>
      <c r="E105" s="45"/>
      <c r="F105" s="45">
        <f>'Core section Data Entry'!D106</f>
        <v>0</v>
      </c>
    </row>
    <row r="106" spans="1:6" ht="15.75">
      <c r="A106" s="45" t="s">
        <v>47</v>
      </c>
      <c r="B106" s="45" t="s">
        <v>124</v>
      </c>
      <c r="C106" s="45" t="s">
        <v>57</v>
      </c>
      <c r="D106" s="45" t="s">
        <v>129</v>
      </c>
      <c r="E106" s="45"/>
      <c r="F106" s="45">
        <v>1</v>
      </c>
    </row>
  </sheetData>
  <dataValidations count="3">
    <dataValidation type="list" allowBlank="1" showInputMessage="1" showErrorMessage="1" sqref="F2:F1048576 N2:N73" xr:uid="{00000000-0002-0000-0C00-000000000000}">
      <formula1>"0,1"</formula1>
    </dataValidation>
    <dataValidation type="list" allowBlank="1" showInputMessage="1" showErrorMessage="1" sqref="J7" xr:uid="{00000000-0002-0000-0C00-000001000000}">
      <formula1>$I$7:$I$12</formula1>
    </dataValidation>
    <dataValidation type="list" allowBlank="1" showInputMessage="1" showErrorMessage="1" sqref="H13:H19" xr:uid="{00000000-0002-0000-0C00-000002000000}">
      <formula1>$H$2:$H$4</formula1>
    </dataValidation>
  </dataValidations>
  <pageMargins left="0.75" right="0.75" top="1" bottom="1" header="0.5" footer="0.5"/>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C25:AJ28"/>
  <sheetViews>
    <sheetView topLeftCell="A7" zoomScale="60" zoomScaleNormal="60" workbookViewId="0">
      <selection activeCell="Y30" sqref="Y30"/>
    </sheetView>
  </sheetViews>
  <sheetFormatPr defaultColWidth="9.140625" defaultRowHeight="15"/>
  <cols>
    <col min="29" max="29" width="33.42578125" bestFit="1" customWidth="1"/>
    <col min="30" max="35" width="26" bestFit="1" customWidth="1"/>
    <col min="36" max="36" width="17.7109375" bestFit="1" customWidth="1"/>
    <col min="37" max="38" width="27.7109375" customWidth="1"/>
    <col min="39" max="39" width="11.85546875" customWidth="1"/>
  </cols>
  <sheetData>
    <row r="25" spans="29:36">
      <c r="AC25" s="161" t="s">
        <v>136</v>
      </c>
      <c r="AD25" s="161" t="s">
        <v>2</v>
      </c>
    </row>
    <row r="26" spans="29:36">
      <c r="AC26" s="161" t="s">
        <v>1</v>
      </c>
      <c r="AD26" t="s">
        <v>15</v>
      </c>
      <c r="AE26" t="s">
        <v>8</v>
      </c>
      <c r="AF26" t="s">
        <v>30</v>
      </c>
      <c r="AG26" t="s">
        <v>20</v>
      </c>
      <c r="AH26" t="s">
        <v>35</v>
      </c>
      <c r="AI26" t="s">
        <v>43</v>
      </c>
      <c r="AJ26" t="s">
        <v>173</v>
      </c>
    </row>
    <row r="27" spans="29:36">
      <c r="AC27" t="s">
        <v>7</v>
      </c>
      <c r="AD27" s="5" t="e">
        <v>#DIV/0!</v>
      </c>
      <c r="AE27" s="5" t="e">
        <v>#DIV/0!</v>
      </c>
      <c r="AF27" s="5" t="e">
        <v>#DIV/0!</v>
      </c>
      <c r="AG27" s="5" t="e">
        <v>#DIV/0!</v>
      </c>
      <c r="AH27" s="5" t="e">
        <v>#DIV/0!</v>
      </c>
      <c r="AI27" s="5" t="e">
        <v>#DIV/0!</v>
      </c>
      <c r="AJ27" s="5" t="e">
        <v>#DIV/0!</v>
      </c>
    </row>
    <row r="28" spans="29:36">
      <c r="AC28" t="s">
        <v>173</v>
      </c>
      <c r="AD28" s="5" t="e">
        <v>#DIV/0!</v>
      </c>
      <c r="AE28" s="5" t="e">
        <v>#DIV/0!</v>
      </c>
      <c r="AF28" s="5" t="e">
        <v>#DIV/0!</v>
      </c>
      <c r="AG28" s="5" t="e">
        <v>#DIV/0!</v>
      </c>
      <c r="AH28" s="5" t="e">
        <v>#DIV/0!</v>
      </c>
      <c r="AI28" s="5" t="e">
        <v>#DIV/0!</v>
      </c>
      <c r="AJ28" s="5" t="e">
        <v>#DIV/0!</v>
      </c>
    </row>
  </sheetData>
  <pageMargins left="0.75" right="0.75" top="1" bottom="1" header="0.5" footer="0.5"/>
  <drawing r:id="rId2"/>
  <extLst>
    <ext xmlns:x14="http://schemas.microsoft.com/office/spreadsheetml/2009/9/main" uri="{A8765BA9-456A-4dab-B4F3-ACF838C121DE}">
      <x14:slicerList>
        <x14:slicer r:id="rId3"/>
      </x14:slicerList>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6:AM72"/>
  <sheetViews>
    <sheetView showGridLines="0" showRowColHeaders="0" zoomScale="70" zoomScaleNormal="70" workbookViewId="0">
      <selection activeCell="AU32" sqref="AU32:AU33"/>
    </sheetView>
  </sheetViews>
  <sheetFormatPr defaultColWidth="9.140625" defaultRowHeight="15"/>
  <cols>
    <col min="1" max="1" width="27.85546875" style="163" bestFit="1" customWidth="1"/>
    <col min="3" max="3" width="30.7109375" bestFit="1" customWidth="1"/>
    <col min="4" max="4" width="9" customWidth="1"/>
    <col min="5" max="5" width="22.7109375" customWidth="1"/>
    <col min="6" max="6" width="28.5703125" customWidth="1"/>
    <col min="7" max="7" width="17.42578125" customWidth="1"/>
    <col min="8" max="8" width="15.28515625" customWidth="1"/>
    <col min="9" max="9" width="29.85546875" bestFit="1" customWidth="1"/>
    <col min="11" max="11" width="14.140625" customWidth="1"/>
    <col min="12" max="12" width="28.140625" customWidth="1"/>
    <col min="14" max="14" width="12.7109375" customWidth="1"/>
    <col min="15" max="15" width="24.7109375" bestFit="1" customWidth="1"/>
    <col min="17" max="17" width="21" customWidth="1"/>
    <col min="18" max="18" width="25.85546875" customWidth="1"/>
  </cols>
  <sheetData>
    <row r="6" spans="1:1">
      <c r="A6" s="197" t="s">
        <v>174</v>
      </c>
    </row>
    <row r="7" spans="1:1">
      <c r="A7" s="196"/>
    </row>
    <row r="8" spans="1:1">
      <c r="A8" s="197" t="s">
        <v>175</v>
      </c>
    </row>
    <row r="9" spans="1:1">
      <c r="A9" s="196"/>
    </row>
    <row r="10" spans="1:1">
      <c r="A10" s="197" t="s">
        <v>176</v>
      </c>
    </row>
    <row r="11" spans="1:1">
      <c r="A11" s="196"/>
    </row>
    <row r="12" spans="1:1">
      <c r="A12" s="198" t="s">
        <v>177</v>
      </c>
    </row>
    <row r="13" spans="1:1">
      <c r="A13" s="196"/>
    </row>
    <row r="14" spans="1:1">
      <c r="A14" s="197" t="s">
        <v>178</v>
      </c>
    </row>
    <row r="35" spans="3:39" ht="15.75" thickBot="1"/>
    <row r="36" spans="3:39">
      <c r="C36" s="267" t="s">
        <v>154</v>
      </c>
      <c r="D36" s="268"/>
      <c r="E36" s="259">
        <f>IFERROR(IF(trialpivot!I13=0,"",trialpivot!I13),"")</f>
        <v>0.36772486772486773</v>
      </c>
      <c r="F36" s="260"/>
    </row>
    <row r="37" spans="3:39" ht="15.75" thickBot="1">
      <c r="C37" s="269"/>
      <c r="D37" s="270"/>
      <c r="E37" s="261"/>
      <c r="F37" s="262"/>
    </row>
    <row r="38" spans="3:39" ht="36.75" thickBot="1">
      <c r="E38" s="211"/>
      <c r="F38" s="211"/>
    </row>
    <row r="39" spans="3:39">
      <c r="C39" s="277" t="s">
        <v>145</v>
      </c>
      <c r="D39" s="278"/>
      <c r="E39" s="263">
        <f>IF(trialpivot!F74=0,"",trialpivot!F74)</f>
        <v>0.23381519274376417</v>
      </c>
      <c r="F39" s="264"/>
    </row>
    <row r="40" spans="3:39" ht="15.75" thickBot="1">
      <c r="C40" s="279"/>
      <c r="D40" s="280"/>
      <c r="E40" s="265"/>
      <c r="F40" s="266"/>
    </row>
    <row r="41" spans="3:39" ht="36">
      <c r="E41" s="212"/>
      <c r="F41" s="212"/>
    </row>
    <row r="42" spans="3:39" ht="24" thickBot="1">
      <c r="C42" s="216" t="s">
        <v>180</v>
      </c>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row>
    <row r="43" spans="3:39">
      <c r="C43" s="215"/>
    </row>
    <row r="46" spans="3:39" ht="23.25">
      <c r="C46" s="214" t="s">
        <v>15</v>
      </c>
      <c r="D46" s="213"/>
      <c r="E46" s="213"/>
      <c r="F46" s="214" t="s">
        <v>8</v>
      </c>
      <c r="G46" s="213"/>
      <c r="H46" s="213"/>
      <c r="I46" s="214" t="s">
        <v>30</v>
      </c>
      <c r="J46" s="213"/>
      <c r="K46" s="213"/>
      <c r="L46" s="214" t="s">
        <v>20</v>
      </c>
      <c r="M46" s="213"/>
      <c r="N46" s="213"/>
      <c r="O46" s="214" t="s">
        <v>35</v>
      </c>
      <c r="P46" s="213"/>
      <c r="Q46" s="213"/>
      <c r="R46" s="214" t="s">
        <v>43</v>
      </c>
      <c r="S46" s="213"/>
    </row>
    <row r="47" spans="3:39" ht="15.75" thickBot="1"/>
    <row r="48" spans="3:39" ht="27" thickBot="1">
      <c r="C48" s="218">
        <f>C49/100</f>
        <v>0.43</v>
      </c>
      <c r="F48" s="218">
        <f>F49/100</f>
        <v>0.16</v>
      </c>
      <c r="I48" s="218">
        <f>I49/100</f>
        <v>0.21</v>
      </c>
      <c r="L48" s="218">
        <f>L49/100</f>
        <v>0.16</v>
      </c>
      <c r="O48" s="218">
        <f>O49/100</f>
        <v>0.01</v>
      </c>
      <c r="R48" s="218">
        <f>R49/100</f>
        <v>0.03</v>
      </c>
    </row>
    <row r="49" spans="3:18" ht="15" customHeight="1">
      <c r="C49" s="219">
        <v>43</v>
      </c>
      <c r="D49" s="219"/>
      <c r="E49" s="219"/>
      <c r="F49" s="219">
        <v>16</v>
      </c>
      <c r="G49" s="219"/>
      <c r="H49" s="219"/>
      <c r="I49" s="219">
        <v>21</v>
      </c>
      <c r="J49" s="219"/>
      <c r="K49" s="219"/>
      <c r="L49" s="219">
        <v>16</v>
      </c>
      <c r="M49" s="219"/>
      <c r="N49" s="219"/>
      <c r="O49" s="219">
        <v>1</v>
      </c>
      <c r="P49" s="219"/>
      <c r="Q49" s="219"/>
      <c r="R49" s="219">
        <v>3</v>
      </c>
    </row>
    <row r="50" spans="3:18" ht="14.45" customHeight="1" thickBot="1">
      <c r="F50" s="219">
        <v>6</v>
      </c>
    </row>
    <row r="51" spans="3:18" ht="24" thickBot="1">
      <c r="C51" s="214" t="s">
        <v>181</v>
      </c>
      <c r="E51" s="275">
        <f>SUM(C48,F48,I48,L48,O48,R48)</f>
        <v>1</v>
      </c>
      <c r="F51" s="276"/>
    </row>
    <row r="52" spans="3:18">
      <c r="L52" s="258"/>
      <c r="M52" s="258"/>
    </row>
    <row r="53" spans="3:18" ht="15.75" thickBot="1">
      <c r="L53" s="258"/>
      <c r="M53" s="258"/>
    </row>
    <row r="54" spans="3:18" ht="14.45" customHeight="1">
      <c r="C54" s="267" t="s">
        <v>154</v>
      </c>
      <c r="D54" s="268"/>
      <c r="E54" s="271">
        <f>trialpivot!I25</f>
        <v>0.35039682539682543</v>
      </c>
      <c r="F54" s="272"/>
      <c r="L54" s="258"/>
      <c r="M54" s="258"/>
    </row>
    <row r="55" spans="3:18" ht="15" customHeight="1" thickBot="1">
      <c r="C55" s="269"/>
      <c r="D55" s="270"/>
      <c r="E55" s="273"/>
      <c r="F55" s="274"/>
      <c r="L55" s="258"/>
      <c r="M55" s="258"/>
    </row>
    <row r="56" spans="3:18" ht="14.45" customHeight="1">
      <c r="L56" s="258"/>
      <c r="M56" s="258"/>
    </row>
    <row r="57" spans="3:18" ht="15" customHeight="1">
      <c r="L57" s="258"/>
      <c r="M57" s="258"/>
    </row>
    <row r="58" spans="3:18" ht="14.45" customHeight="1">
      <c r="F58" s="212"/>
      <c r="G58" s="212"/>
      <c r="L58" s="258"/>
      <c r="M58" s="258"/>
    </row>
    <row r="59" spans="3:18">
      <c r="L59" s="258"/>
      <c r="M59" s="258"/>
    </row>
    <row r="60" spans="3:18">
      <c r="L60" s="258"/>
      <c r="M60" s="258"/>
    </row>
    <row r="61" spans="3:18">
      <c r="L61" s="258"/>
      <c r="M61" s="258"/>
    </row>
    <row r="63" spans="3:18">
      <c r="C63" s="219"/>
      <c r="D63" s="219"/>
      <c r="E63" s="219"/>
    </row>
    <row r="64" spans="3:18">
      <c r="C64" s="219" t="str">
        <f>C46</f>
        <v>Clinical Effectiveness</v>
      </c>
      <c r="D64" s="221">
        <f>C48</f>
        <v>0.43</v>
      </c>
      <c r="E64" s="219"/>
    </row>
    <row r="65" spans="3:15">
      <c r="C65" s="219" t="str">
        <f>F46</f>
        <v>Efficiency</v>
      </c>
      <c r="D65" s="221">
        <f>F48</f>
        <v>0.16</v>
      </c>
      <c r="E65" s="219"/>
      <c r="N65" s="258"/>
      <c r="O65" s="258"/>
    </row>
    <row r="66" spans="3:15">
      <c r="C66" s="219" t="str">
        <f>I46</f>
        <v>Patient-centerdness</v>
      </c>
      <c r="D66" s="221">
        <f>I48</f>
        <v>0.21</v>
      </c>
      <c r="E66" s="219"/>
      <c r="N66" s="258"/>
      <c r="O66" s="258"/>
    </row>
    <row r="67" spans="3:15">
      <c r="C67" s="219" t="str">
        <f>L46</f>
        <v>Safety</v>
      </c>
      <c r="D67" s="221">
        <f>L48</f>
        <v>0.16</v>
      </c>
      <c r="E67" s="219"/>
      <c r="N67" s="258"/>
      <c r="O67" s="258"/>
    </row>
    <row r="68" spans="3:15">
      <c r="C68" s="219" t="str">
        <f>O46</f>
        <v>Staff orientation</v>
      </c>
      <c r="D68" s="221">
        <f>O48</f>
        <v>0.01</v>
      </c>
      <c r="E68" s="219"/>
      <c r="N68" s="258"/>
      <c r="O68" s="258"/>
    </row>
    <row r="69" spans="3:15">
      <c r="C69" s="219" t="str">
        <f>R46</f>
        <v>Timeliness</v>
      </c>
      <c r="D69" s="221">
        <f>R48</f>
        <v>0.03</v>
      </c>
      <c r="E69" s="219"/>
      <c r="N69" s="258"/>
      <c r="O69" s="258"/>
    </row>
    <row r="70" spans="3:15">
      <c r="C70" s="219"/>
      <c r="D70" s="219"/>
      <c r="E70" s="219"/>
    </row>
    <row r="71" spans="3:15">
      <c r="C71" s="219"/>
      <c r="D71" s="219"/>
      <c r="E71" s="219"/>
    </row>
    <row r="72" spans="3:15">
      <c r="C72" s="219"/>
      <c r="D72" s="219"/>
      <c r="E72" s="219"/>
    </row>
  </sheetData>
  <sheetProtection selectLockedCells="1" selectUnlockedCells="1"/>
  <mergeCells count="10">
    <mergeCell ref="C54:D55"/>
    <mergeCell ref="E54:F55"/>
    <mergeCell ref="E51:F51"/>
    <mergeCell ref="C36:D37"/>
    <mergeCell ref="C39:D40"/>
    <mergeCell ref="N65:O69"/>
    <mergeCell ref="L52:M56"/>
    <mergeCell ref="L57:M61"/>
    <mergeCell ref="E36:F37"/>
    <mergeCell ref="E39:F40"/>
  </mergeCells>
  <conditionalFormatting sqref="E38:F38 E36">
    <cfRule type="colorScale" priority="6">
      <colorScale>
        <cfvo type="num" val="0"/>
        <cfvo type="percentile" val="50"/>
        <cfvo type="num" val="100"/>
        <color rgb="FFF8696B"/>
        <color rgb="FFFFEB84"/>
        <color rgb="FF63BE7B"/>
      </colorScale>
    </cfRule>
  </conditionalFormatting>
  <conditionalFormatting sqref="E41:F41 F58:G58 E39">
    <cfRule type="colorScale" priority="5">
      <colorScale>
        <cfvo type="num" val="0"/>
        <cfvo type="num" val="50"/>
        <cfvo type="num" val="100"/>
        <color rgb="FFF8696B"/>
        <color rgb="FFFFEB84"/>
        <color rgb="FF63BE7B"/>
      </colorScale>
    </cfRule>
  </conditionalFormatting>
  <conditionalFormatting sqref="E51:F51">
    <cfRule type="cellIs" dxfId="2" priority="1" operator="equal">
      <formula>1</formula>
    </cfRule>
    <cfRule type="cellIs" dxfId="1" priority="2" operator="lessThan">
      <formula>1</formula>
    </cfRule>
    <cfRule type="cellIs" dxfId="0" priority="3" operator="greaterThan">
      <formula>1</formula>
    </cfRule>
  </conditionalFormatting>
  <hyperlinks>
    <hyperlink ref="A6" location="'Toolkit manual'!A1" display="Toolkit manual" xr:uid="{922E54F7-0DBA-407C-9F0D-F006DF2885C9}"/>
    <hyperlink ref="A8" location="'Core section Data-Entry'!A1" display="Core section Data-entry" xr:uid="{B0737F9A-1E2F-4834-981E-02EA234FC64D}"/>
    <hyperlink ref="A10" location="'Specific Section Data-Entry'!A1" display="Specific Section Data-entry" xr:uid="{AE758492-4459-4256-995B-691BC319F581}"/>
    <hyperlink ref="A12" location="'Main Dashboard 2'!A1" display="Main dashboard" xr:uid="{6CA9069B-4120-4EB3-B46C-FCF648A2F36D}"/>
    <hyperlink ref="A14" location="Sources!A1" display="Sources" xr:uid="{21830A9B-96B5-444E-A1F3-0B13A603198B}"/>
  </hyperlinks>
  <pageMargins left="0.75" right="0.75" top="1" bottom="1" header="0.5" footer="0.5"/>
  <drawing r:id="rId1"/>
  <legacyDrawing r:id="rId2"/>
  <mc:AlternateContent xmlns:mc="http://schemas.openxmlformats.org/markup-compatibility/2006">
    <mc:Choice Requires="x14">
      <controls>
        <mc:AlternateContent xmlns:mc="http://schemas.openxmlformats.org/markup-compatibility/2006">
          <mc:Choice Requires="x14">
            <control shapeId="7169" r:id="rId3" name="Spinner 1">
              <controlPr defaultSize="0" autoPict="0">
                <anchor moveWithCells="1" sizeWithCells="1">
                  <from>
                    <xdr:col>3</xdr:col>
                    <xdr:colOff>123825</xdr:colOff>
                    <xdr:row>46</xdr:row>
                    <xdr:rowOff>38100</xdr:rowOff>
                  </from>
                  <to>
                    <xdr:col>3</xdr:col>
                    <xdr:colOff>457200</xdr:colOff>
                    <xdr:row>48</xdr:row>
                    <xdr:rowOff>152400</xdr:rowOff>
                  </to>
                </anchor>
              </controlPr>
            </control>
          </mc:Choice>
        </mc:AlternateContent>
        <mc:AlternateContent xmlns:mc="http://schemas.openxmlformats.org/markup-compatibility/2006">
          <mc:Choice Requires="x14">
            <control shapeId="7170" r:id="rId4" name="Spinner 2">
              <controlPr defaultSize="0" autoPict="0">
                <anchor moveWithCells="1" sizeWithCells="1">
                  <from>
                    <xdr:col>6</xdr:col>
                    <xdr:colOff>114300</xdr:colOff>
                    <xdr:row>46</xdr:row>
                    <xdr:rowOff>38100</xdr:rowOff>
                  </from>
                  <to>
                    <xdr:col>6</xdr:col>
                    <xdr:colOff>447675</xdr:colOff>
                    <xdr:row>48</xdr:row>
                    <xdr:rowOff>142875</xdr:rowOff>
                  </to>
                </anchor>
              </controlPr>
            </control>
          </mc:Choice>
        </mc:AlternateContent>
        <mc:AlternateContent xmlns:mc="http://schemas.openxmlformats.org/markup-compatibility/2006">
          <mc:Choice Requires="x14">
            <control shapeId="7171" r:id="rId5" name="Spinner 3">
              <controlPr defaultSize="0" autoPict="0">
                <anchor moveWithCells="1" sizeWithCells="1">
                  <from>
                    <xdr:col>9</xdr:col>
                    <xdr:colOff>95250</xdr:colOff>
                    <xdr:row>46</xdr:row>
                    <xdr:rowOff>19050</xdr:rowOff>
                  </from>
                  <to>
                    <xdr:col>9</xdr:col>
                    <xdr:colOff>438150</xdr:colOff>
                    <xdr:row>48</xdr:row>
                    <xdr:rowOff>133350</xdr:rowOff>
                  </to>
                </anchor>
              </controlPr>
            </control>
          </mc:Choice>
        </mc:AlternateContent>
        <mc:AlternateContent xmlns:mc="http://schemas.openxmlformats.org/markup-compatibility/2006">
          <mc:Choice Requires="x14">
            <control shapeId="7172" r:id="rId6" name="Spinner 4">
              <controlPr defaultSize="0" autoPict="0">
                <anchor moveWithCells="1" sizeWithCells="1">
                  <from>
                    <xdr:col>12</xdr:col>
                    <xdr:colOff>114300</xdr:colOff>
                    <xdr:row>46</xdr:row>
                    <xdr:rowOff>28575</xdr:rowOff>
                  </from>
                  <to>
                    <xdr:col>12</xdr:col>
                    <xdr:colOff>447675</xdr:colOff>
                    <xdr:row>48</xdr:row>
                    <xdr:rowOff>133350</xdr:rowOff>
                  </to>
                </anchor>
              </controlPr>
            </control>
          </mc:Choice>
        </mc:AlternateContent>
        <mc:AlternateContent xmlns:mc="http://schemas.openxmlformats.org/markup-compatibility/2006">
          <mc:Choice Requires="x14">
            <control shapeId="7173" r:id="rId7" name="Spinner 5">
              <controlPr defaultSize="0" autoPict="0">
                <anchor moveWithCells="1" sizeWithCells="1">
                  <from>
                    <xdr:col>15</xdr:col>
                    <xdr:colOff>152400</xdr:colOff>
                    <xdr:row>46</xdr:row>
                    <xdr:rowOff>28575</xdr:rowOff>
                  </from>
                  <to>
                    <xdr:col>15</xdr:col>
                    <xdr:colOff>485775</xdr:colOff>
                    <xdr:row>48</xdr:row>
                    <xdr:rowOff>133350</xdr:rowOff>
                  </to>
                </anchor>
              </controlPr>
            </control>
          </mc:Choice>
        </mc:AlternateContent>
        <mc:AlternateContent xmlns:mc="http://schemas.openxmlformats.org/markup-compatibility/2006">
          <mc:Choice Requires="x14">
            <control shapeId="7174" r:id="rId8" name="Spinner 6">
              <controlPr defaultSize="0" autoPict="0">
                <anchor moveWithCells="1" sizeWithCells="1">
                  <from>
                    <xdr:col>18</xdr:col>
                    <xdr:colOff>171450</xdr:colOff>
                    <xdr:row>46</xdr:row>
                    <xdr:rowOff>38100</xdr:rowOff>
                  </from>
                  <to>
                    <xdr:col>18</xdr:col>
                    <xdr:colOff>504825</xdr:colOff>
                    <xdr:row>48</xdr:row>
                    <xdr:rowOff>142875</xdr:rowOff>
                  </to>
                </anchor>
              </controlPr>
            </control>
          </mc:Choice>
        </mc:AlternateContent>
      </controls>
    </mc:Choice>
  </mc:AlternateContent>
  <extLst>
    <ext xmlns:x14="http://schemas.microsoft.com/office/spreadsheetml/2009/9/main" uri="{A8765BA9-456A-4dab-B4F3-ACF838C121DE}">
      <x14:slicerList>
        <x14:slicer r:id="rId9"/>
      </x14:slicerList>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1:DG587"/>
  <sheetViews>
    <sheetView topLeftCell="B7" zoomScale="120" zoomScaleNormal="120" workbookViewId="0">
      <selection activeCell="D4" sqref="D4:Q21"/>
    </sheetView>
  </sheetViews>
  <sheetFormatPr defaultColWidth="9.140625" defaultRowHeight="15"/>
  <cols>
    <col min="1" max="3" width="9.140625" style="42"/>
    <col min="4" max="17" width="9.140625" style="6"/>
    <col min="18" max="111" width="9.140625" style="41"/>
    <col min="112" max="16384" width="9.140625" style="6"/>
  </cols>
  <sheetData>
    <row r="1" spans="1:17" s="41" customFormat="1">
      <c r="A1" s="42"/>
      <c r="B1" s="42"/>
      <c r="C1" s="42"/>
    </row>
    <row r="2" spans="1:17" s="41" customFormat="1">
      <c r="A2" s="42"/>
      <c r="B2" s="42"/>
      <c r="C2" s="42"/>
    </row>
    <row r="3" spans="1:17" s="41" customFormat="1">
      <c r="A3" s="42"/>
      <c r="B3" s="42"/>
      <c r="C3" s="42"/>
    </row>
    <row r="4" spans="1:17">
      <c r="D4" s="281"/>
      <c r="E4" s="282"/>
      <c r="F4" s="282"/>
      <c r="G4" s="282"/>
      <c r="H4" s="282"/>
      <c r="I4" s="282"/>
      <c r="J4" s="282"/>
      <c r="K4" s="282"/>
      <c r="L4" s="282"/>
      <c r="M4" s="282"/>
      <c r="N4" s="282"/>
      <c r="O4" s="282"/>
      <c r="P4" s="282"/>
      <c r="Q4" s="283"/>
    </row>
    <row r="5" spans="1:17">
      <c r="D5" s="284"/>
      <c r="E5" s="222"/>
      <c r="F5" s="222"/>
      <c r="G5" s="222"/>
      <c r="H5" s="222"/>
      <c r="I5" s="222"/>
      <c r="J5" s="222"/>
      <c r="K5" s="222"/>
      <c r="L5" s="222"/>
      <c r="M5" s="222"/>
      <c r="N5" s="222"/>
      <c r="O5" s="222"/>
      <c r="P5" s="222"/>
      <c r="Q5" s="285"/>
    </row>
    <row r="6" spans="1:17">
      <c r="D6" s="284"/>
      <c r="E6" s="222"/>
      <c r="F6" s="222"/>
      <c r="G6" s="222"/>
      <c r="H6" s="222"/>
      <c r="I6" s="222"/>
      <c r="J6" s="222"/>
      <c r="K6" s="222"/>
      <c r="L6" s="222"/>
      <c r="M6" s="222"/>
      <c r="N6" s="222"/>
      <c r="O6" s="222"/>
      <c r="P6" s="222"/>
      <c r="Q6" s="285"/>
    </row>
    <row r="7" spans="1:17">
      <c r="D7" s="284"/>
      <c r="E7" s="222"/>
      <c r="F7" s="222"/>
      <c r="G7" s="222"/>
      <c r="H7" s="222"/>
      <c r="I7" s="222"/>
      <c r="J7" s="222"/>
      <c r="K7" s="222"/>
      <c r="L7" s="222"/>
      <c r="M7" s="222"/>
      <c r="N7" s="222"/>
      <c r="O7" s="222"/>
      <c r="P7" s="222"/>
      <c r="Q7" s="285"/>
    </row>
    <row r="8" spans="1:17">
      <c r="D8" s="284"/>
      <c r="E8" s="222"/>
      <c r="F8" s="222"/>
      <c r="G8" s="222"/>
      <c r="H8" s="222"/>
      <c r="I8" s="222"/>
      <c r="J8" s="222"/>
      <c r="K8" s="222"/>
      <c r="L8" s="222"/>
      <c r="M8" s="222"/>
      <c r="N8" s="222"/>
      <c r="O8" s="222"/>
      <c r="P8" s="222"/>
      <c r="Q8" s="285"/>
    </row>
    <row r="9" spans="1:17">
      <c r="D9" s="284"/>
      <c r="E9" s="222"/>
      <c r="F9" s="222"/>
      <c r="G9" s="222"/>
      <c r="H9" s="222"/>
      <c r="I9" s="222"/>
      <c r="J9" s="222"/>
      <c r="K9" s="222"/>
      <c r="L9" s="222"/>
      <c r="M9" s="222"/>
      <c r="N9" s="222"/>
      <c r="O9" s="222"/>
      <c r="P9" s="222"/>
      <c r="Q9" s="285"/>
    </row>
    <row r="10" spans="1:17">
      <c r="D10" s="284"/>
      <c r="E10" s="222"/>
      <c r="F10" s="222"/>
      <c r="G10" s="222"/>
      <c r="H10" s="222"/>
      <c r="I10" s="222"/>
      <c r="J10" s="222"/>
      <c r="K10" s="222"/>
      <c r="L10" s="222"/>
      <c r="M10" s="222"/>
      <c r="N10" s="222"/>
      <c r="O10" s="222"/>
      <c r="P10" s="222"/>
      <c r="Q10" s="285"/>
    </row>
    <row r="11" spans="1:17">
      <c r="D11" s="284"/>
      <c r="E11" s="222"/>
      <c r="F11" s="222"/>
      <c r="G11" s="222"/>
      <c r="H11" s="222"/>
      <c r="I11" s="222"/>
      <c r="J11" s="222"/>
      <c r="K11" s="222"/>
      <c r="L11" s="222"/>
      <c r="M11" s="222"/>
      <c r="N11" s="222"/>
      <c r="O11" s="222"/>
      <c r="P11" s="222"/>
      <c r="Q11" s="285"/>
    </row>
    <row r="12" spans="1:17">
      <c r="D12" s="284"/>
      <c r="E12" s="222"/>
      <c r="F12" s="222"/>
      <c r="G12" s="222"/>
      <c r="H12" s="222"/>
      <c r="I12" s="222"/>
      <c r="J12" s="222"/>
      <c r="K12" s="222"/>
      <c r="L12" s="222"/>
      <c r="M12" s="222"/>
      <c r="N12" s="222"/>
      <c r="O12" s="222"/>
      <c r="P12" s="222"/>
      <c r="Q12" s="285"/>
    </row>
    <row r="13" spans="1:17">
      <c r="D13" s="284"/>
      <c r="E13" s="222"/>
      <c r="F13" s="222"/>
      <c r="G13" s="222"/>
      <c r="H13" s="222"/>
      <c r="I13" s="222"/>
      <c r="J13" s="222"/>
      <c r="K13" s="222"/>
      <c r="L13" s="222"/>
      <c r="M13" s="222"/>
      <c r="N13" s="222"/>
      <c r="O13" s="222"/>
      <c r="P13" s="222"/>
      <c r="Q13" s="285"/>
    </row>
    <row r="14" spans="1:17">
      <c r="D14" s="284"/>
      <c r="E14" s="222"/>
      <c r="F14" s="222"/>
      <c r="G14" s="222"/>
      <c r="H14" s="222"/>
      <c r="I14" s="222"/>
      <c r="J14" s="222"/>
      <c r="K14" s="222"/>
      <c r="L14" s="222"/>
      <c r="M14" s="222"/>
      <c r="N14" s="222"/>
      <c r="O14" s="222"/>
      <c r="P14" s="222"/>
      <c r="Q14" s="285"/>
    </row>
    <row r="15" spans="1:17">
      <c r="D15" s="284"/>
      <c r="E15" s="222"/>
      <c r="F15" s="222"/>
      <c r="G15" s="222"/>
      <c r="H15" s="222"/>
      <c r="I15" s="222"/>
      <c r="J15" s="222"/>
      <c r="K15" s="222"/>
      <c r="L15" s="222"/>
      <c r="M15" s="222"/>
      <c r="N15" s="222"/>
      <c r="O15" s="222"/>
      <c r="P15" s="222"/>
      <c r="Q15" s="285"/>
    </row>
    <row r="16" spans="1:17">
      <c r="D16" s="284"/>
      <c r="E16" s="222"/>
      <c r="F16" s="222"/>
      <c r="G16" s="222"/>
      <c r="H16" s="222"/>
      <c r="I16" s="222"/>
      <c r="J16" s="222"/>
      <c r="K16" s="222"/>
      <c r="L16" s="222"/>
      <c r="M16" s="222"/>
      <c r="N16" s="222"/>
      <c r="O16" s="222"/>
      <c r="P16" s="222"/>
      <c r="Q16" s="285"/>
    </row>
    <row r="17" spans="1:17">
      <c r="D17" s="284"/>
      <c r="E17" s="222"/>
      <c r="F17" s="222"/>
      <c r="G17" s="222"/>
      <c r="H17" s="222"/>
      <c r="I17" s="222"/>
      <c r="J17" s="222"/>
      <c r="K17" s="222"/>
      <c r="L17" s="222"/>
      <c r="M17" s="222"/>
      <c r="N17" s="222"/>
      <c r="O17" s="222"/>
      <c r="P17" s="222"/>
      <c r="Q17" s="285"/>
    </row>
    <row r="18" spans="1:17">
      <c r="D18" s="284"/>
      <c r="E18" s="222"/>
      <c r="F18" s="222"/>
      <c r="G18" s="222"/>
      <c r="H18" s="222"/>
      <c r="I18" s="222"/>
      <c r="J18" s="222"/>
      <c r="K18" s="222"/>
      <c r="L18" s="222"/>
      <c r="M18" s="222"/>
      <c r="N18" s="222"/>
      <c r="O18" s="222"/>
      <c r="P18" s="222"/>
      <c r="Q18" s="285"/>
    </row>
    <row r="19" spans="1:17" ht="16.5" customHeight="1">
      <c r="D19" s="284"/>
      <c r="E19" s="222"/>
      <c r="F19" s="222"/>
      <c r="G19" s="222"/>
      <c r="H19" s="222"/>
      <c r="I19" s="222"/>
      <c r="J19" s="222"/>
      <c r="K19" s="222"/>
      <c r="L19" s="222"/>
      <c r="M19" s="222"/>
      <c r="N19" s="222"/>
      <c r="O19" s="222"/>
      <c r="P19" s="222"/>
      <c r="Q19" s="285"/>
    </row>
    <row r="20" spans="1:17" ht="1.5" customHeight="1">
      <c r="D20" s="284"/>
      <c r="E20" s="222"/>
      <c r="F20" s="222"/>
      <c r="G20" s="222"/>
      <c r="H20" s="222"/>
      <c r="I20" s="222"/>
      <c r="J20" s="222"/>
      <c r="K20" s="222"/>
      <c r="L20" s="222"/>
      <c r="M20" s="222"/>
      <c r="N20" s="222"/>
      <c r="O20" s="222"/>
      <c r="P20" s="222"/>
      <c r="Q20" s="285"/>
    </row>
    <row r="21" spans="1:17" ht="1.5" customHeight="1">
      <c r="D21" s="286"/>
      <c r="E21" s="287"/>
      <c r="F21" s="287"/>
      <c r="G21" s="287"/>
      <c r="H21" s="287"/>
      <c r="I21" s="287"/>
      <c r="J21" s="287"/>
      <c r="K21" s="287"/>
      <c r="L21" s="287"/>
      <c r="M21" s="287"/>
      <c r="N21" s="287"/>
      <c r="O21" s="287"/>
      <c r="P21" s="287"/>
      <c r="Q21" s="288"/>
    </row>
    <row r="22" spans="1:17" s="41" customFormat="1">
      <c r="A22" s="42"/>
      <c r="B22" s="42"/>
      <c r="C22" s="42"/>
    </row>
    <row r="23" spans="1:17" s="41" customFormat="1">
      <c r="A23" s="42"/>
      <c r="B23" s="42"/>
      <c r="C23" s="42"/>
    </row>
    <row r="24" spans="1:17" s="41" customFormat="1">
      <c r="A24" s="42"/>
      <c r="B24" s="42"/>
      <c r="C24" s="42"/>
    </row>
    <row r="25" spans="1:17" s="41" customFormat="1">
      <c r="A25" s="42"/>
      <c r="B25" s="42"/>
      <c r="C25" s="42"/>
    </row>
    <row r="26" spans="1:17" s="41" customFormat="1">
      <c r="A26" s="42"/>
      <c r="B26" s="42"/>
      <c r="C26" s="42"/>
    </row>
    <row r="27" spans="1:17" s="41" customFormat="1">
      <c r="A27" s="42"/>
      <c r="B27" s="42"/>
      <c r="C27" s="42"/>
    </row>
    <row r="28" spans="1:17" s="41" customFormat="1">
      <c r="A28" s="42"/>
      <c r="B28" s="42"/>
      <c r="C28" s="42"/>
    </row>
    <row r="29" spans="1:17" s="41" customFormat="1">
      <c r="A29" s="42"/>
      <c r="B29" s="42"/>
      <c r="C29" s="42"/>
    </row>
    <row r="30" spans="1:17" s="41" customFormat="1">
      <c r="A30" s="42"/>
      <c r="B30" s="42"/>
      <c r="C30" s="42"/>
    </row>
    <row r="31" spans="1:17" s="41" customFormat="1">
      <c r="A31" s="42"/>
      <c r="B31" s="42"/>
      <c r="C31" s="42"/>
    </row>
    <row r="32" spans="1:17" s="41" customFormat="1">
      <c r="A32" s="42"/>
      <c r="B32" s="42"/>
      <c r="C32" s="42"/>
    </row>
    <row r="33" spans="1:3" s="41" customFormat="1">
      <c r="A33" s="42"/>
      <c r="B33" s="42"/>
      <c r="C33" s="42"/>
    </row>
    <row r="34" spans="1:3" s="41" customFormat="1">
      <c r="A34" s="42"/>
      <c r="B34" s="42"/>
      <c r="C34" s="42"/>
    </row>
    <row r="35" spans="1:3" s="41" customFormat="1">
      <c r="A35" s="42"/>
      <c r="B35" s="42"/>
      <c r="C35" s="42"/>
    </row>
    <row r="36" spans="1:3" s="41" customFormat="1">
      <c r="A36" s="42"/>
      <c r="B36" s="42"/>
      <c r="C36" s="42"/>
    </row>
    <row r="37" spans="1:3" s="41" customFormat="1">
      <c r="A37" s="42"/>
      <c r="B37" s="42"/>
      <c r="C37" s="42"/>
    </row>
    <row r="38" spans="1:3" s="41" customFormat="1">
      <c r="A38" s="42"/>
      <c r="B38" s="42"/>
      <c r="C38" s="42"/>
    </row>
    <row r="39" spans="1:3" s="41" customFormat="1">
      <c r="A39" s="42"/>
      <c r="B39" s="42"/>
      <c r="C39" s="42"/>
    </row>
    <row r="40" spans="1:3" s="41" customFormat="1">
      <c r="A40" s="42"/>
      <c r="B40" s="42"/>
      <c r="C40" s="42"/>
    </row>
    <row r="41" spans="1:3" s="41" customFormat="1">
      <c r="A41" s="42"/>
      <c r="B41" s="42"/>
      <c r="C41" s="42"/>
    </row>
    <row r="42" spans="1:3" s="41" customFormat="1">
      <c r="A42" s="42"/>
      <c r="B42" s="42"/>
      <c r="C42" s="42"/>
    </row>
    <row r="43" spans="1:3" s="41" customFormat="1">
      <c r="A43" s="42"/>
      <c r="B43" s="42"/>
      <c r="C43" s="42"/>
    </row>
    <row r="44" spans="1:3" s="41" customFormat="1">
      <c r="A44" s="42"/>
      <c r="B44" s="42"/>
      <c r="C44" s="42"/>
    </row>
    <row r="45" spans="1:3" s="41" customFormat="1">
      <c r="A45" s="42"/>
      <c r="B45" s="42"/>
      <c r="C45" s="42"/>
    </row>
    <row r="46" spans="1:3" s="41" customFormat="1">
      <c r="A46" s="42"/>
      <c r="B46" s="42"/>
      <c r="C46" s="42"/>
    </row>
    <row r="47" spans="1:3" s="41" customFormat="1">
      <c r="A47" s="42"/>
      <c r="B47" s="42"/>
      <c r="C47" s="42"/>
    </row>
    <row r="48" spans="1:3" s="41" customFormat="1">
      <c r="A48" s="42"/>
      <c r="B48" s="42"/>
      <c r="C48" s="42"/>
    </row>
    <row r="49" spans="1:3" s="41" customFormat="1">
      <c r="A49" s="42"/>
      <c r="B49" s="42"/>
      <c r="C49" s="42"/>
    </row>
    <row r="50" spans="1:3" s="41" customFormat="1">
      <c r="A50" s="42"/>
      <c r="B50" s="42"/>
      <c r="C50" s="42"/>
    </row>
    <row r="51" spans="1:3" s="41" customFormat="1">
      <c r="A51" s="42"/>
      <c r="B51" s="42"/>
      <c r="C51" s="42"/>
    </row>
    <row r="52" spans="1:3" s="41" customFormat="1">
      <c r="A52" s="42"/>
      <c r="B52" s="42"/>
      <c r="C52" s="42"/>
    </row>
    <row r="53" spans="1:3" s="41" customFormat="1">
      <c r="A53" s="42"/>
      <c r="B53" s="42"/>
      <c r="C53" s="42"/>
    </row>
    <row r="54" spans="1:3" s="41" customFormat="1">
      <c r="A54" s="42"/>
      <c r="B54" s="42"/>
      <c r="C54" s="42"/>
    </row>
    <row r="55" spans="1:3" s="41" customFormat="1">
      <c r="A55" s="42"/>
      <c r="B55" s="42"/>
      <c r="C55" s="42"/>
    </row>
    <row r="56" spans="1:3" s="41" customFormat="1">
      <c r="A56" s="42"/>
      <c r="B56" s="42"/>
      <c r="C56" s="42"/>
    </row>
    <row r="57" spans="1:3" s="41" customFormat="1">
      <c r="A57" s="42"/>
      <c r="B57" s="42"/>
      <c r="C57" s="42"/>
    </row>
    <row r="58" spans="1:3" s="41" customFormat="1">
      <c r="A58" s="42"/>
      <c r="B58" s="42"/>
      <c r="C58" s="42"/>
    </row>
    <row r="59" spans="1:3" s="41" customFormat="1">
      <c r="A59" s="42"/>
      <c r="B59" s="42"/>
      <c r="C59" s="42"/>
    </row>
    <row r="60" spans="1:3" s="41" customFormat="1">
      <c r="A60" s="42"/>
      <c r="B60" s="42"/>
      <c r="C60" s="42"/>
    </row>
    <row r="61" spans="1:3" s="41" customFormat="1">
      <c r="A61" s="42"/>
      <c r="B61" s="42"/>
      <c r="C61" s="42"/>
    </row>
    <row r="62" spans="1:3" s="41" customFormat="1">
      <c r="A62" s="42"/>
      <c r="B62" s="42"/>
      <c r="C62" s="42"/>
    </row>
    <row r="63" spans="1:3" s="41" customFormat="1">
      <c r="A63" s="42"/>
      <c r="B63" s="42"/>
      <c r="C63" s="42"/>
    </row>
    <row r="64" spans="1:3" s="41" customFormat="1">
      <c r="A64" s="42"/>
      <c r="B64" s="42"/>
      <c r="C64" s="42"/>
    </row>
    <row r="65" spans="1:3" s="41" customFormat="1">
      <c r="A65" s="42"/>
      <c r="B65" s="42"/>
      <c r="C65" s="42"/>
    </row>
    <row r="66" spans="1:3" s="41" customFormat="1">
      <c r="A66" s="42"/>
      <c r="B66" s="42"/>
      <c r="C66" s="42"/>
    </row>
    <row r="67" spans="1:3" s="41" customFormat="1">
      <c r="A67" s="42"/>
      <c r="B67" s="42"/>
      <c r="C67" s="42"/>
    </row>
    <row r="68" spans="1:3" s="41" customFormat="1">
      <c r="A68" s="42"/>
      <c r="B68" s="42"/>
      <c r="C68" s="42"/>
    </row>
    <row r="69" spans="1:3" s="41" customFormat="1">
      <c r="A69" s="42"/>
      <c r="B69" s="42"/>
      <c r="C69" s="42"/>
    </row>
    <row r="70" spans="1:3" s="41" customFormat="1">
      <c r="A70" s="42"/>
      <c r="B70" s="42"/>
      <c r="C70" s="42"/>
    </row>
    <row r="71" spans="1:3" s="41" customFormat="1">
      <c r="A71" s="42"/>
      <c r="B71" s="42"/>
      <c r="C71" s="42"/>
    </row>
    <row r="72" spans="1:3" s="41" customFormat="1">
      <c r="A72" s="42"/>
      <c r="B72" s="42"/>
      <c r="C72" s="42"/>
    </row>
    <row r="73" spans="1:3" s="41" customFormat="1">
      <c r="A73" s="42"/>
      <c r="B73" s="42"/>
      <c r="C73" s="42"/>
    </row>
    <row r="74" spans="1:3" s="41" customFormat="1">
      <c r="A74" s="42"/>
      <c r="B74" s="42"/>
      <c r="C74" s="42"/>
    </row>
    <row r="75" spans="1:3" s="41" customFormat="1">
      <c r="A75" s="42"/>
      <c r="B75" s="42"/>
      <c r="C75" s="42"/>
    </row>
    <row r="76" spans="1:3" s="41" customFormat="1">
      <c r="A76" s="42"/>
      <c r="B76" s="42"/>
      <c r="C76" s="42"/>
    </row>
    <row r="77" spans="1:3" s="41" customFormat="1">
      <c r="A77" s="42"/>
      <c r="B77" s="42"/>
      <c r="C77" s="42"/>
    </row>
    <row r="78" spans="1:3" s="41" customFormat="1">
      <c r="A78" s="42"/>
      <c r="B78" s="42"/>
      <c r="C78" s="42"/>
    </row>
    <row r="79" spans="1:3" s="41" customFormat="1">
      <c r="A79" s="42"/>
      <c r="B79" s="42"/>
      <c r="C79" s="42"/>
    </row>
    <row r="80" spans="1:3" s="41" customFormat="1">
      <c r="A80" s="42"/>
      <c r="B80" s="42"/>
      <c r="C80" s="42"/>
    </row>
    <row r="81" spans="1:3" s="41" customFormat="1">
      <c r="A81" s="42"/>
      <c r="B81" s="42"/>
      <c r="C81" s="42"/>
    </row>
    <row r="82" spans="1:3" s="41" customFormat="1">
      <c r="A82" s="42"/>
      <c r="B82" s="42"/>
      <c r="C82" s="42"/>
    </row>
    <row r="83" spans="1:3" s="41" customFormat="1">
      <c r="A83" s="42"/>
      <c r="B83" s="42"/>
      <c r="C83" s="42"/>
    </row>
    <row r="84" spans="1:3" s="41" customFormat="1">
      <c r="A84" s="42"/>
      <c r="B84" s="42"/>
      <c r="C84" s="42"/>
    </row>
    <row r="85" spans="1:3" s="41" customFormat="1">
      <c r="A85" s="42"/>
      <c r="B85" s="42"/>
      <c r="C85" s="42"/>
    </row>
    <row r="86" spans="1:3" s="41" customFormat="1">
      <c r="A86" s="42"/>
      <c r="B86" s="42"/>
      <c r="C86" s="42"/>
    </row>
    <row r="87" spans="1:3" s="41" customFormat="1">
      <c r="A87" s="42"/>
      <c r="B87" s="42"/>
      <c r="C87" s="42"/>
    </row>
    <row r="88" spans="1:3" s="41" customFormat="1">
      <c r="A88" s="42"/>
      <c r="B88" s="42"/>
      <c r="C88" s="42"/>
    </row>
    <row r="89" spans="1:3" s="41" customFormat="1">
      <c r="A89" s="42"/>
      <c r="B89" s="42"/>
      <c r="C89" s="42"/>
    </row>
    <row r="90" spans="1:3" s="41" customFormat="1">
      <c r="A90" s="42"/>
      <c r="B90" s="42"/>
      <c r="C90" s="42"/>
    </row>
    <row r="91" spans="1:3" s="41" customFormat="1">
      <c r="A91" s="42"/>
      <c r="B91" s="42"/>
      <c r="C91" s="42"/>
    </row>
    <row r="92" spans="1:3" s="41" customFormat="1">
      <c r="A92" s="42"/>
      <c r="B92" s="42"/>
      <c r="C92" s="42"/>
    </row>
    <row r="93" spans="1:3" s="41" customFormat="1">
      <c r="A93" s="42"/>
      <c r="B93" s="42"/>
      <c r="C93" s="42"/>
    </row>
    <row r="94" spans="1:3" s="41" customFormat="1">
      <c r="A94" s="42"/>
      <c r="B94" s="42"/>
      <c r="C94" s="42"/>
    </row>
    <row r="95" spans="1:3" s="41" customFormat="1">
      <c r="A95" s="42"/>
      <c r="B95" s="42"/>
      <c r="C95" s="42"/>
    </row>
    <row r="96" spans="1:3" s="41" customFormat="1">
      <c r="A96" s="42"/>
      <c r="B96" s="42"/>
      <c r="C96" s="42"/>
    </row>
    <row r="97" spans="1:3" s="41" customFormat="1">
      <c r="A97" s="42"/>
      <c r="B97" s="42"/>
      <c r="C97" s="42"/>
    </row>
    <row r="98" spans="1:3" s="41" customFormat="1">
      <c r="A98" s="42"/>
      <c r="B98" s="42"/>
      <c r="C98" s="42"/>
    </row>
    <row r="99" spans="1:3" s="41" customFormat="1">
      <c r="A99" s="42"/>
      <c r="B99" s="42"/>
      <c r="C99" s="42"/>
    </row>
    <row r="100" spans="1:3" s="41" customFormat="1">
      <c r="A100" s="42"/>
      <c r="B100" s="42"/>
      <c r="C100" s="42"/>
    </row>
    <row r="101" spans="1:3" s="41" customFormat="1">
      <c r="A101" s="42"/>
      <c r="B101" s="42"/>
      <c r="C101" s="42"/>
    </row>
    <row r="102" spans="1:3" s="41" customFormat="1">
      <c r="A102" s="42"/>
      <c r="B102" s="42"/>
      <c r="C102" s="42"/>
    </row>
    <row r="103" spans="1:3" s="41" customFormat="1">
      <c r="A103" s="42"/>
      <c r="B103" s="42"/>
      <c r="C103" s="42"/>
    </row>
    <row r="104" spans="1:3" s="41" customFormat="1">
      <c r="A104" s="42"/>
      <c r="B104" s="42"/>
      <c r="C104" s="42"/>
    </row>
    <row r="105" spans="1:3" s="41" customFormat="1">
      <c r="A105" s="42"/>
      <c r="B105" s="42"/>
      <c r="C105" s="42"/>
    </row>
    <row r="106" spans="1:3" s="41" customFormat="1">
      <c r="A106" s="42"/>
      <c r="B106" s="42"/>
      <c r="C106" s="42"/>
    </row>
    <row r="107" spans="1:3" s="41" customFormat="1">
      <c r="A107" s="42"/>
      <c r="B107" s="42"/>
      <c r="C107" s="42"/>
    </row>
    <row r="108" spans="1:3" s="41" customFormat="1">
      <c r="A108" s="42"/>
      <c r="B108" s="42"/>
      <c r="C108" s="42"/>
    </row>
    <row r="109" spans="1:3" s="41" customFormat="1">
      <c r="A109" s="42"/>
      <c r="B109" s="42"/>
      <c r="C109" s="42"/>
    </row>
    <row r="110" spans="1:3" s="41" customFormat="1">
      <c r="A110" s="42"/>
      <c r="B110" s="42"/>
      <c r="C110" s="42"/>
    </row>
    <row r="111" spans="1:3" s="41" customFormat="1">
      <c r="A111" s="42"/>
      <c r="B111" s="42"/>
      <c r="C111" s="42"/>
    </row>
    <row r="112" spans="1:3" s="41" customFormat="1">
      <c r="A112" s="42"/>
      <c r="B112" s="42"/>
      <c r="C112" s="42"/>
    </row>
    <row r="113" spans="1:3" s="41" customFormat="1">
      <c r="A113" s="42"/>
      <c r="B113" s="42"/>
      <c r="C113" s="42"/>
    </row>
    <row r="114" spans="1:3" s="41" customFormat="1">
      <c r="A114" s="42"/>
      <c r="B114" s="42"/>
      <c r="C114" s="42"/>
    </row>
    <row r="115" spans="1:3" s="41" customFormat="1">
      <c r="A115" s="42"/>
      <c r="B115" s="42"/>
      <c r="C115" s="42"/>
    </row>
    <row r="116" spans="1:3" s="41" customFormat="1">
      <c r="A116" s="42"/>
      <c r="B116" s="42"/>
      <c r="C116" s="42"/>
    </row>
    <row r="117" spans="1:3" s="41" customFormat="1">
      <c r="A117" s="42"/>
      <c r="B117" s="42"/>
      <c r="C117" s="42"/>
    </row>
    <row r="118" spans="1:3" s="41" customFormat="1">
      <c r="A118" s="42"/>
      <c r="B118" s="42"/>
      <c r="C118" s="42"/>
    </row>
    <row r="119" spans="1:3" s="41" customFormat="1">
      <c r="A119" s="42"/>
      <c r="B119" s="42"/>
      <c r="C119" s="42"/>
    </row>
    <row r="120" spans="1:3" s="41" customFormat="1">
      <c r="A120" s="42"/>
      <c r="B120" s="42"/>
      <c r="C120" s="42"/>
    </row>
    <row r="121" spans="1:3" s="41" customFormat="1">
      <c r="A121" s="42"/>
      <c r="B121" s="42"/>
      <c r="C121" s="42"/>
    </row>
    <row r="122" spans="1:3" s="41" customFormat="1">
      <c r="A122" s="42"/>
      <c r="B122" s="42"/>
      <c r="C122" s="42"/>
    </row>
    <row r="123" spans="1:3" s="41" customFormat="1">
      <c r="A123" s="42"/>
      <c r="B123" s="42"/>
      <c r="C123" s="42"/>
    </row>
    <row r="124" spans="1:3" s="41" customFormat="1">
      <c r="A124" s="42"/>
      <c r="B124" s="42"/>
      <c r="C124" s="42"/>
    </row>
    <row r="125" spans="1:3" s="41" customFormat="1">
      <c r="A125" s="42"/>
      <c r="B125" s="42"/>
      <c r="C125" s="42"/>
    </row>
    <row r="126" spans="1:3" s="41" customFormat="1">
      <c r="A126" s="42"/>
      <c r="B126" s="42"/>
      <c r="C126" s="42"/>
    </row>
    <row r="127" spans="1:3" s="41" customFormat="1">
      <c r="A127" s="42"/>
      <c r="B127" s="42"/>
      <c r="C127" s="42"/>
    </row>
    <row r="128" spans="1:3" s="41" customFormat="1">
      <c r="A128" s="42"/>
      <c r="B128" s="42"/>
      <c r="C128" s="42"/>
    </row>
    <row r="129" spans="1:3" s="41" customFormat="1">
      <c r="A129" s="42"/>
      <c r="B129" s="42"/>
      <c r="C129" s="42"/>
    </row>
    <row r="130" spans="1:3" s="41" customFormat="1">
      <c r="A130" s="42"/>
      <c r="B130" s="42"/>
      <c r="C130" s="42"/>
    </row>
    <row r="131" spans="1:3" s="41" customFormat="1">
      <c r="A131" s="42"/>
      <c r="B131" s="42"/>
      <c r="C131" s="42"/>
    </row>
    <row r="132" spans="1:3" s="41" customFormat="1">
      <c r="A132" s="42"/>
      <c r="B132" s="42"/>
      <c r="C132" s="42"/>
    </row>
    <row r="133" spans="1:3" s="41" customFormat="1">
      <c r="A133" s="42"/>
      <c r="B133" s="42"/>
      <c r="C133" s="42"/>
    </row>
    <row r="134" spans="1:3" s="41" customFormat="1">
      <c r="A134" s="42"/>
      <c r="B134" s="42"/>
      <c r="C134" s="42"/>
    </row>
    <row r="135" spans="1:3" s="41" customFormat="1">
      <c r="A135" s="42"/>
      <c r="B135" s="42"/>
      <c r="C135" s="42"/>
    </row>
    <row r="136" spans="1:3" s="41" customFormat="1">
      <c r="A136" s="42"/>
      <c r="B136" s="42"/>
      <c r="C136" s="42"/>
    </row>
    <row r="137" spans="1:3" s="41" customFormat="1">
      <c r="A137" s="42"/>
      <c r="B137" s="42"/>
      <c r="C137" s="42"/>
    </row>
    <row r="138" spans="1:3" s="41" customFormat="1">
      <c r="A138" s="42"/>
      <c r="B138" s="42"/>
      <c r="C138" s="42"/>
    </row>
    <row r="139" spans="1:3" s="41" customFormat="1">
      <c r="A139" s="42"/>
      <c r="B139" s="42"/>
      <c r="C139" s="42"/>
    </row>
    <row r="140" spans="1:3" s="41" customFormat="1">
      <c r="A140" s="42"/>
      <c r="B140" s="42"/>
      <c r="C140" s="42"/>
    </row>
    <row r="141" spans="1:3" s="41" customFormat="1">
      <c r="A141" s="42"/>
      <c r="B141" s="42"/>
      <c r="C141" s="42"/>
    </row>
    <row r="142" spans="1:3" s="41" customFormat="1">
      <c r="A142" s="42"/>
      <c r="B142" s="42"/>
      <c r="C142" s="42"/>
    </row>
    <row r="143" spans="1:3" s="41" customFormat="1">
      <c r="A143" s="42"/>
      <c r="B143" s="42"/>
      <c r="C143" s="42"/>
    </row>
    <row r="144" spans="1:3" s="41" customFormat="1">
      <c r="A144" s="42"/>
      <c r="B144" s="42"/>
      <c r="C144" s="42"/>
    </row>
    <row r="145" spans="1:3" s="41" customFormat="1">
      <c r="A145" s="42"/>
      <c r="B145" s="42"/>
      <c r="C145" s="42"/>
    </row>
    <row r="146" spans="1:3" s="41" customFormat="1">
      <c r="A146" s="42"/>
      <c r="B146" s="42"/>
      <c r="C146" s="42"/>
    </row>
    <row r="147" spans="1:3" s="41" customFormat="1">
      <c r="A147" s="42"/>
      <c r="B147" s="42"/>
      <c r="C147" s="42"/>
    </row>
    <row r="148" spans="1:3" s="41" customFormat="1">
      <c r="A148" s="42"/>
      <c r="B148" s="42"/>
      <c r="C148" s="42"/>
    </row>
    <row r="149" spans="1:3" s="41" customFormat="1">
      <c r="A149" s="42"/>
      <c r="B149" s="42"/>
      <c r="C149" s="42"/>
    </row>
    <row r="150" spans="1:3" s="41" customFormat="1">
      <c r="A150" s="42"/>
      <c r="B150" s="42"/>
      <c r="C150" s="42"/>
    </row>
    <row r="151" spans="1:3" s="41" customFormat="1">
      <c r="A151" s="42"/>
      <c r="B151" s="42"/>
      <c r="C151" s="42"/>
    </row>
    <row r="152" spans="1:3" s="41" customFormat="1">
      <c r="A152" s="42"/>
      <c r="B152" s="42"/>
      <c r="C152" s="42"/>
    </row>
    <row r="153" spans="1:3" s="41" customFormat="1">
      <c r="A153" s="42"/>
      <c r="B153" s="42"/>
      <c r="C153" s="42"/>
    </row>
    <row r="154" spans="1:3" s="41" customFormat="1">
      <c r="A154" s="42"/>
      <c r="B154" s="42"/>
      <c r="C154" s="42"/>
    </row>
    <row r="155" spans="1:3" s="41" customFormat="1">
      <c r="A155" s="42"/>
      <c r="B155" s="42"/>
      <c r="C155" s="42"/>
    </row>
    <row r="156" spans="1:3" s="41" customFormat="1">
      <c r="A156" s="42"/>
      <c r="B156" s="42"/>
      <c r="C156" s="42"/>
    </row>
    <row r="157" spans="1:3" s="41" customFormat="1">
      <c r="A157" s="42"/>
      <c r="B157" s="42"/>
      <c r="C157" s="42"/>
    </row>
    <row r="158" spans="1:3" s="41" customFormat="1">
      <c r="A158" s="42"/>
      <c r="B158" s="42"/>
      <c r="C158" s="42"/>
    </row>
    <row r="159" spans="1:3" s="41" customFormat="1">
      <c r="A159" s="42"/>
      <c r="B159" s="42"/>
      <c r="C159" s="42"/>
    </row>
    <row r="160" spans="1:3" s="41" customFormat="1">
      <c r="A160" s="42"/>
      <c r="B160" s="42"/>
      <c r="C160" s="42"/>
    </row>
    <row r="161" spans="1:3" s="41" customFormat="1">
      <c r="A161" s="42"/>
      <c r="B161" s="42"/>
      <c r="C161" s="42"/>
    </row>
    <row r="162" spans="1:3" s="41" customFormat="1">
      <c r="A162" s="42"/>
      <c r="B162" s="42"/>
      <c r="C162" s="42"/>
    </row>
    <row r="163" spans="1:3" s="41" customFormat="1">
      <c r="A163" s="42"/>
      <c r="B163" s="42"/>
      <c r="C163" s="42"/>
    </row>
    <row r="164" spans="1:3" s="41" customFormat="1">
      <c r="A164" s="42"/>
      <c r="B164" s="42"/>
      <c r="C164" s="42"/>
    </row>
    <row r="165" spans="1:3" s="41" customFormat="1">
      <c r="A165" s="42"/>
      <c r="B165" s="42"/>
      <c r="C165" s="42"/>
    </row>
    <row r="166" spans="1:3" s="41" customFormat="1">
      <c r="A166" s="42"/>
      <c r="B166" s="42"/>
      <c r="C166" s="42"/>
    </row>
    <row r="167" spans="1:3" s="41" customFormat="1">
      <c r="A167" s="42"/>
      <c r="B167" s="42"/>
      <c r="C167" s="42"/>
    </row>
    <row r="168" spans="1:3" s="41" customFormat="1">
      <c r="A168" s="42"/>
      <c r="B168" s="42"/>
      <c r="C168" s="42"/>
    </row>
    <row r="169" spans="1:3" s="41" customFormat="1">
      <c r="A169" s="42"/>
      <c r="B169" s="42"/>
      <c r="C169" s="42"/>
    </row>
    <row r="170" spans="1:3" s="41" customFormat="1">
      <c r="A170" s="42"/>
      <c r="B170" s="42"/>
      <c r="C170" s="42"/>
    </row>
    <row r="171" spans="1:3" s="41" customFormat="1">
      <c r="A171" s="42"/>
      <c r="B171" s="42"/>
      <c r="C171" s="42"/>
    </row>
    <row r="172" spans="1:3" s="41" customFormat="1">
      <c r="A172" s="42"/>
      <c r="B172" s="42"/>
      <c r="C172" s="42"/>
    </row>
    <row r="173" spans="1:3" s="41" customFormat="1">
      <c r="A173" s="42"/>
      <c r="B173" s="42"/>
      <c r="C173" s="42"/>
    </row>
    <row r="174" spans="1:3" s="41" customFormat="1">
      <c r="A174" s="42"/>
      <c r="B174" s="42"/>
      <c r="C174" s="42"/>
    </row>
    <row r="175" spans="1:3" s="41" customFormat="1">
      <c r="A175" s="42"/>
      <c r="B175" s="42"/>
      <c r="C175" s="42"/>
    </row>
    <row r="176" spans="1:3" s="41" customFormat="1">
      <c r="A176" s="42"/>
      <c r="B176" s="42"/>
      <c r="C176" s="42"/>
    </row>
    <row r="177" spans="1:3" s="41" customFormat="1">
      <c r="A177" s="42"/>
      <c r="B177" s="42"/>
      <c r="C177" s="42"/>
    </row>
    <row r="178" spans="1:3" s="41" customFormat="1">
      <c r="A178" s="42"/>
      <c r="B178" s="42"/>
      <c r="C178" s="42"/>
    </row>
    <row r="179" spans="1:3" s="41" customFormat="1">
      <c r="A179" s="42"/>
      <c r="B179" s="42"/>
      <c r="C179" s="42"/>
    </row>
    <row r="180" spans="1:3" s="41" customFormat="1">
      <c r="A180" s="42"/>
      <c r="B180" s="42"/>
      <c r="C180" s="42"/>
    </row>
    <row r="181" spans="1:3" s="41" customFormat="1">
      <c r="A181" s="42"/>
      <c r="B181" s="42"/>
      <c r="C181" s="42"/>
    </row>
    <row r="182" spans="1:3" s="41" customFormat="1">
      <c r="A182" s="42"/>
      <c r="B182" s="42"/>
      <c r="C182" s="42"/>
    </row>
    <row r="183" spans="1:3" s="41" customFormat="1">
      <c r="A183" s="42"/>
      <c r="B183" s="42"/>
      <c r="C183" s="42"/>
    </row>
    <row r="184" spans="1:3" s="41" customFormat="1">
      <c r="A184" s="42"/>
      <c r="B184" s="42"/>
      <c r="C184" s="42"/>
    </row>
    <row r="185" spans="1:3" s="41" customFormat="1">
      <c r="A185" s="42"/>
      <c r="B185" s="42"/>
      <c r="C185" s="42"/>
    </row>
    <row r="186" spans="1:3" s="41" customFormat="1">
      <c r="A186" s="42"/>
      <c r="B186" s="42"/>
      <c r="C186" s="42"/>
    </row>
    <row r="187" spans="1:3" s="41" customFormat="1">
      <c r="A187" s="42"/>
      <c r="B187" s="42"/>
      <c r="C187" s="42"/>
    </row>
    <row r="188" spans="1:3" s="41" customFormat="1">
      <c r="A188" s="42"/>
      <c r="B188" s="42"/>
      <c r="C188" s="42"/>
    </row>
    <row r="189" spans="1:3" s="41" customFormat="1">
      <c r="A189" s="42"/>
      <c r="B189" s="42"/>
      <c r="C189" s="42"/>
    </row>
    <row r="190" spans="1:3" s="41" customFormat="1">
      <c r="A190" s="42"/>
      <c r="B190" s="42"/>
      <c r="C190" s="42"/>
    </row>
    <row r="191" spans="1:3" s="41" customFormat="1">
      <c r="A191" s="42"/>
      <c r="B191" s="42"/>
      <c r="C191" s="42"/>
    </row>
    <row r="192" spans="1:3" s="41" customFormat="1">
      <c r="A192" s="42"/>
      <c r="B192" s="42"/>
      <c r="C192" s="42"/>
    </row>
    <row r="193" spans="1:3" s="41" customFormat="1">
      <c r="A193" s="42"/>
      <c r="B193" s="42"/>
      <c r="C193" s="42"/>
    </row>
    <row r="194" spans="1:3" s="41" customFormat="1">
      <c r="A194" s="42"/>
      <c r="B194" s="42"/>
      <c r="C194" s="42"/>
    </row>
    <row r="195" spans="1:3" s="41" customFormat="1">
      <c r="A195" s="42"/>
      <c r="B195" s="42"/>
      <c r="C195" s="42"/>
    </row>
    <row r="196" spans="1:3" s="41" customFormat="1">
      <c r="A196" s="42"/>
      <c r="B196" s="42"/>
      <c r="C196" s="42"/>
    </row>
    <row r="197" spans="1:3" s="41" customFormat="1">
      <c r="A197" s="42"/>
      <c r="B197" s="42"/>
      <c r="C197" s="42"/>
    </row>
    <row r="198" spans="1:3" s="41" customFormat="1">
      <c r="A198" s="42"/>
      <c r="B198" s="42"/>
      <c r="C198" s="42"/>
    </row>
    <row r="199" spans="1:3" s="41" customFormat="1">
      <c r="A199" s="42"/>
      <c r="B199" s="42"/>
      <c r="C199" s="42"/>
    </row>
    <row r="200" spans="1:3" s="41" customFormat="1">
      <c r="A200" s="42"/>
      <c r="B200" s="42"/>
      <c r="C200" s="42"/>
    </row>
    <row r="201" spans="1:3" s="41" customFormat="1">
      <c r="A201" s="42"/>
      <c r="B201" s="42"/>
      <c r="C201" s="42"/>
    </row>
    <row r="202" spans="1:3" s="41" customFormat="1">
      <c r="A202" s="42"/>
      <c r="B202" s="42"/>
      <c r="C202" s="42"/>
    </row>
    <row r="203" spans="1:3" s="41" customFormat="1">
      <c r="A203" s="42"/>
      <c r="B203" s="42"/>
      <c r="C203" s="42"/>
    </row>
    <row r="204" spans="1:3" s="41" customFormat="1">
      <c r="A204" s="42"/>
      <c r="B204" s="42"/>
      <c r="C204" s="42"/>
    </row>
    <row r="205" spans="1:3" s="41" customFormat="1">
      <c r="A205" s="42"/>
      <c r="B205" s="42"/>
      <c r="C205" s="42"/>
    </row>
    <row r="206" spans="1:3" s="41" customFormat="1">
      <c r="A206" s="42"/>
      <c r="B206" s="42"/>
      <c r="C206" s="42"/>
    </row>
    <row r="207" spans="1:3" s="41" customFormat="1">
      <c r="A207" s="42"/>
      <c r="B207" s="42"/>
      <c r="C207" s="42"/>
    </row>
    <row r="208" spans="1:3" s="41" customFormat="1">
      <c r="A208" s="42"/>
      <c r="B208" s="42"/>
      <c r="C208" s="42"/>
    </row>
    <row r="209" spans="1:3" s="41" customFormat="1">
      <c r="A209" s="42"/>
      <c r="B209" s="42"/>
      <c r="C209" s="42"/>
    </row>
    <row r="210" spans="1:3" s="41" customFormat="1">
      <c r="A210" s="42"/>
      <c r="B210" s="42"/>
      <c r="C210" s="42"/>
    </row>
    <row r="211" spans="1:3" s="41" customFormat="1">
      <c r="A211" s="42"/>
      <c r="B211" s="42"/>
      <c r="C211" s="42"/>
    </row>
    <row r="212" spans="1:3" s="41" customFormat="1">
      <c r="A212" s="42"/>
      <c r="B212" s="42"/>
      <c r="C212" s="42"/>
    </row>
    <row r="213" spans="1:3" s="41" customFormat="1">
      <c r="A213" s="42"/>
      <c r="B213" s="42"/>
      <c r="C213" s="42"/>
    </row>
    <row r="214" spans="1:3" s="41" customFormat="1">
      <c r="A214" s="42"/>
      <c r="B214" s="42"/>
      <c r="C214" s="42"/>
    </row>
    <row r="215" spans="1:3" s="41" customFormat="1">
      <c r="A215" s="42"/>
      <c r="B215" s="42"/>
      <c r="C215" s="42"/>
    </row>
    <row r="216" spans="1:3" s="41" customFormat="1">
      <c r="A216" s="42"/>
      <c r="B216" s="42"/>
      <c r="C216" s="42"/>
    </row>
    <row r="217" spans="1:3" s="41" customFormat="1">
      <c r="A217" s="42"/>
      <c r="B217" s="42"/>
      <c r="C217" s="42"/>
    </row>
    <row r="218" spans="1:3" s="41" customFormat="1">
      <c r="A218" s="42"/>
      <c r="B218" s="42"/>
      <c r="C218" s="42"/>
    </row>
    <row r="219" spans="1:3" s="41" customFormat="1">
      <c r="A219" s="42"/>
      <c r="B219" s="42"/>
      <c r="C219" s="42"/>
    </row>
    <row r="220" spans="1:3" s="41" customFormat="1">
      <c r="A220" s="42"/>
      <c r="B220" s="42"/>
      <c r="C220" s="42"/>
    </row>
    <row r="221" spans="1:3" s="41" customFormat="1">
      <c r="A221" s="42"/>
      <c r="B221" s="42"/>
      <c r="C221" s="42"/>
    </row>
    <row r="222" spans="1:3" s="41" customFormat="1">
      <c r="A222" s="42"/>
      <c r="B222" s="42"/>
      <c r="C222" s="42"/>
    </row>
    <row r="223" spans="1:3" s="41" customFormat="1">
      <c r="A223" s="42"/>
      <c r="B223" s="42"/>
      <c r="C223" s="42"/>
    </row>
    <row r="224" spans="1:3" s="41" customFormat="1">
      <c r="A224" s="42"/>
      <c r="B224" s="42"/>
      <c r="C224" s="42"/>
    </row>
    <row r="225" spans="1:3" s="41" customFormat="1">
      <c r="A225" s="42"/>
      <c r="B225" s="42"/>
      <c r="C225" s="42"/>
    </row>
    <row r="226" spans="1:3" s="41" customFormat="1">
      <c r="A226" s="42"/>
      <c r="B226" s="42"/>
      <c r="C226" s="42"/>
    </row>
    <row r="227" spans="1:3" s="41" customFormat="1">
      <c r="A227" s="42"/>
      <c r="B227" s="42"/>
      <c r="C227" s="42"/>
    </row>
    <row r="228" spans="1:3" s="41" customFormat="1">
      <c r="A228" s="42"/>
      <c r="B228" s="42"/>
      <c r="C228" s="42"/>
    </row>
    <row r="229" spans="1:3" s="41" customFormat="1">
      <c r="A229" s="42"/>
      <c r="B229" s="42"/>
      <c r="C229" s="42"/>
    </row>
    <row r="230" spans="1:3" s="41" customFormat="1">
      <c r="A230" s="42"/>
      <c r="B230" s="42"/>
      <c r="C230" s="42"/>
    </row>
    <row r="231" spans="1:3" s="41" customFormat="1">
      <c r="A231" s="42"/>
      <c r="B231" s="42"/>
      <c r="C231" s="42"/>
    </row>
    <row r="232" spans="1:3" s="41" customFormat="1">
      <c r="A232" s="42"/>
      <c r="B232" s="42"/>
      <c r="C232" s="42"/>
    </row>
    <row r="233" spans="1:3" s="41" customFormat="1">
      <c r="A233" s="42"/>
      <c r="B233" s="42"/>
      <c r="C233" s="42"/>
    </row>
    <row r="234" spans="1:3" s="41" customFormat="1">
      <c r="A234" s="42"/>
      <c r="B234" s="42"/>
      <c r="C234" s="42"/>
    </row>
    <row r="235" spans="1:3" s="41" customFormat="1">
      <c r="A235" s="42"/>
      <c r="B235" s="42"/>
      <c r="C235" s="42"/>
    </row>
    <row r="236" spans="1:3" s="41" customFormat="1">
      <c r="A236" s="42"/>
      <c r="B236" s="42"/>
      <c r="C236" s="42"/>
    </row>
    <row r="237" spans="1:3" s="41" customFormat="1">
      <c r="A237" s="42"/>
      <c r="B237" s="42"/>
      <c r="C237" s="42"/>
    </row>
    <row r="238" spans="1:3" s="41" customFormat="1">
      <c r="A238" s="42"/>
      <c r="B238" s="42"/>
      <c r="C238" s="42"/>
    </row>
    <row r="239" spans="1:3" s="41" customFormat="1">
      <c r="A239" s="42"/>
      <c r="B239" s="42"/>
      <c r="C239" s="42"/>
    </row>
    <row r="240" spans="1:3" s="41" customFormat="1">
      <c r="A240" s="42"/>
      <c r="B240" s="42"/>
      <c r="C240" s="42"/>
    </row>
    <row r="241" spans="1:3" s="41" customFormat="1">
      <c r="A241" s="42"/>
      <c r="B241" s="42"/>
      <c r="C241" s="42"/>
    </row>
    <row r="242" spans="1:3" s="41" customFormat="1">
      <c r="A242" s="42"/>
      <c r="B242" s="42"/>
      <c r="C242" s="42"/>
    </row>
    <row r="243" spans="1:3" s="41" customFormat="1">
      <c r="A243" s="42"/>
      <c r="B243" s="42"/>
      <c r="C243" s="42"/>
    </row>
    <row r="244" spans="1:3" s="41" customFormat="1">
      <c r="A244" s="42"/>
      <c r="B244" s="42"/>
      <c r="C244" s="42"/>
    </row>
    <row r="245" spans="1:3" s="41" customFormat="1">
      <c r="A245" s="42"/>
      <c r="B245" s="42"/>
      <c r="C245" s="42"/>
    </row>
    <row r="246" spans="1:3" s="41" customFormat="1">
      <c r="A246" s="42"/>
      <c r="B246" s="42"/>
      <c r="C246" s="42"/>
    </row>
    <row r="247" spans="1:3" s="41" customFormat="1">
      <c r="A247" s="42"/>
      <c r="B247" s="42"/>
      <c r="C247" s="42"/>
    </row>
    <row r="248" spans="1:3" s="41" customFormat="1">
      <c r="A248" s="42"/>
      <c r="B248" s="42"/>
      <c r="C248" s="42"/>
    </row>
    <row r="249" spans="1:3" s="41" customFormat="1">
      <c r="A249" s="42"/>
      <c r="B249" s="42"/>
      <c r="C249" s="42"/>
    </row>
    <row r="250" spans="1:3" s="41" customFormat="1">
      <c r="A250" s="42"/>
      <c r="B250" s="42"/>
      <c r="C250" s="42"/>
    </row>
    <row r="251" spans="1:3" s="41" customFormat="1">
      <c r="A251" s="42"/>
      <c r="B251" s="42"/>
      <c r="C251" s="42"/>
    </row>
    <row r="252" spans="1:3" s="41" customFormat="1">
      <c r="A252" s="42"/>
      <c r="B252" s="42"/>
      <c r="C252" s="42"/>
    </row>
    <row r="253" spans="1:3" s="41" customFormat="1">
      <c r="A253" s="42"/>
      <c r="B253" s="42"/>
      <c r="C253" s="42"/>
    </row>
    <row r="254" spans="1:3" s="41" customFormat="1">
      <c r="A254" s="42"/>
      <c r="B254" s="42"/>
      <c r="C254" s="42"/>
    </row>
    <row r="255" spans="1:3" s="41" customFormat="1">
      <c r="A255" s="42"/>
      <c r="B255" s="42"/>
      <c r="C255" s="42"/>
    </row>
    <row r="256" spans="1:3" s="41" customFormat="1">
      <c r="A256" s="42"/>
      <c r="B256" s="42"/>
      <c r="C256" s="42"/>
    </row>
    <row r="257" spans="1:3" s="41" customFormat="1">
      <c r="A257" s="42"/>
      <c r="B257" s="42"/>
      <c r="C257" s="42"/>
    </row>
    <row r="258" spans="1:3" s="41" customFormat="1">
      <c r="A258" s="42"/>
      <c r="B258" s="42"/>
      <c r="C258" s="42"/>
    </row>
    <row r="259" spans="1:3" s="41" customFormat="1">
      <c r="A259" s="42"/>
      <c r="B259" s="42"/>
      <c r="C259" s="42"/>
    </row>
    <row r="260" spans="1:3" s="41" customFormat="1">
      <c r="A260" s="42"/>
      <c r="B260" s="42"/>
      <c r="C260" s="42"/>
    </row>
    <row r="261" spans="1:3" s="41" customFormat="1">
      <c r="A261" s="42"/>
      <c r="B261" s="42"/>
      <c r="C261" s="42"/>
    </row>
    <row r="262" spans="1:3" s="41" customFormat="1">
      <c r="A262" s="42"/>
      <c r="B262" s="42"/>
      <c r="C262" s="42"/>
    </row>
    <row r="263" spans="1:3" s="41" customFormat="1">
      <c r="A263" s="42"/>
      <c r="B263" s="42"/>
      <c r="C263" s="42"/>
    </row>
    <row r="264" spans="1:3" s="41" customFormat="1">
      <c r="A264" s="42"/>
      <c r="B264" s="42"/>
      <c r="C264" s="42"/>
    </row>
    <row r="265" spans="1:3" s="41" customFormat="1">
      <c r="A265" s="42"/>
      <c r="B265" s="42"/>
      <c r="C265" s="42"/>
    </row>
    <row r="266" spans="1:3" s="41" customFormat="1">
      <c r="A266" s="42"/>
      <c r="B266" s="42"/>
      <c r="C266" s="42"/>
    </row>
    <row r="267" spans="1:3" s="41" customFormat="1">
      <c r="A267" s="42"/>
      <c r="B267" s="42"/>
      <c r="C267" s="42"/>
    </row>
    <row r="268" spans="1:3" s="41" customFormat="1">
      <c r="A268" s="42"/>
      <c r="B268" s="42"/>
      <c r="C268" s="42"/>
    </row>
    <row r="269" spans="1:3" s="41" customFormat="1">
      <c r="A269" s="42"/>
      <c r="B269" s="42"/>
      <c r="C269" s="42"/>
    </row>
    <row r="270" spans="1:3" s="41" customFormat="1">
      <c r="A270" s="42"/>
      <c r="B270" s="42"/>
      <c r="C270" s="42"/>
    </row>
    <row r="271" spans="1:3" s="41" customFormat="1">
      <c r="A271" s="42"/>
      <c r="B271" s="42"/>
      <c r="C271" s="42"/>
    </row>
    <row r="272" spans="1:3" s="41" customFormat="1">
      <c r="A272" s="42"/>
      <c r="B272" s="42"/>
      <c r="C272" s="42"/>
    </row>
    <row r="273" spans="1:3" s="41" customFormat="1">
      <c r="A273" s="42"/>
      <c r="B273" s="42"/>
      <c r="C273" s="42"/>
    </row>
    <row r="274" spans="1:3" s="41" customFormat="1">
      <c r="A274" s="42"/>
      <c r="B274" s="42"/>
      <c r="C274" s="42"/>
    </row>
    <row r="275" spans="1:3" s="41" customFormat="1">
      <c r="A275" s="42"/>
      <c r="B275" s="42"/>
      <c r="C275" s="42"/>
    </row>
    <row r="276" spans="1:3" s="41" customFormat="1">
      <c r="A276" s="42"/>
      <c r="B276" s="42"/>
      <c r="C276" s="42"/>
    </row>
    <row r="277" spans="1:3" s="41" customFormat="1">
      <c r="A277" s="42"/>
      <c r="B277" s="42"/>
      <c r="C277" s="42"/>
    </row>
    <row r="278" spans="1:3" s="41" customFormat="1">
      <c r="A278" s="42"/>
      <c r="B278" s="42"/>
      <c r="C278" s="42"/>
    </row>
    <row r="279" spans="1:3" s="41" customFormat="1">
      <c r="A279" s="42"/>
      <c r="B279" s="42"/>
      <c r="C279" s="42"/>
    </row>
    <row r="280" spans="1:3" s="41" customFormat="1">
      <c r="A280" s="42"/>
      <c r="B280" s="42"/>
      <c r="C280" s="42"/>
    </row>
    <row r="281" spans="1:3" s="41" customFormat="1">
      <c r="A281" s="42"/>
      <c r="B281" s="42"/>
      <c r="C281" s="42"/>
    </row>
    <row r="282" spans="1:3" s="41" customFormat="1">
      <c r="A282" s="42"/>
      <c r="B282" s="42"/>
      <c r="C282" s="42"/>
    </row>
    <row r="283" spans="1:3" s="41" customFormat="1">
      <c r="A283" s="42"/>
      <c r="B283" s="42"/>
      <c r="C283" s="42"/>
    </row>
    <row r="284" spans="1:3" s="41" customFormat="1">
      <c r="A284" s="42"/>
      <c r="B284" s="42"/>
      <c r="C284" s="42"/>
    </row>
    <row r="285" spans="1:3" s="41" customFormat="1">
      <c r="A285" s="42"/>
      <c r="B285" s="42"/>
      <c r="C285" s="42"/>
    </row>
    <row r="286" spans="1:3" s="41" customFormat="1">
      <c r="A286" s="42"/>
      <c r="B286" s="42"/>
      <c r="C286" s="42"/>
    </row>
    <row r="287" spans="1:3" s="41" customFormat="1">
      <c r="A287" s="42"/>
      <c r="B287" s="42"/>
      <c r="C287" s="42"/>
    </row>
    <row r="288" spans="1:3" s="41" customFormat="1">
      <c r="A288" s="42"/>
      <c r="B288" s="42"/>
      <c r="C288" s="42"/>
    </row>
    <row r="289" spans="1:3" s="41" customFormat="1">
      <c r="A289" s="42"/>
      <c r="B289" s="42"/>
      <c r="C289" s="42"/>
    </row>
    <row r="290" spans="1:3" s="41" customFormat="1">
      <c r="A290" s="42"/>
      <c r="B290" s="42"/>
      <c r="C290" s="42"/>
    </row>
    <row r="291" spans="1:3" s="41" customFormat="1">
      <c r="A291" s="42"/>
      <c r="B291" s="42"/>
      <c r="C291" s="42"/>
    </row>
    <row r="292" spans="1:3" s="41" customFormat="1">
      <c r="A292" s="42"/>
      <c r="B292" s="42"/>
      <c r="C292" s="42"/>
    </row>
    <row r="293" spans="1:3" s="41" customFormat="1">
      <c r="A293" s="42"/>
      <c r="B293" s="42"/>
      <c r="C293" s="42"/>
    </row>
    <row r="294" spans="1:3" s="41" customFormat="1">
      <c r="A294" s="42"/>
      <c r="B294" s="42"/>
      <c r="C294" s="42"/>
    </row>
    <row r="295" spans="1:3" s="41" customFormat="1">
      <c r="A295" s="42"/>
      <c r="B295" s="42"/>
      <c r="C295" s="42"/>
    </row>
    <row r="296" spans="1:3" s="41" customFormat="1">
      <c r="A296" s="42"/>
      <c r="B296" s="42"/>
      <c r="C296" s="42"/>
    </row>
    <row r="297" spans="1:3" s="41" customFormat="1">
      <c r="A297" s="42"/>
      <c r="B297" s="42"/>
      <c r="C297" s="42"/>
    </row>
    <row r="298" spans="1:3" s="41" customFormat="1">
      <c r="A298" s="42"/>
      <c r="B298" s="42"/>
      <c r="C298" s="42"/>
    </row>
    <row r="299" spans="1:3" s="41" customFormat="1">
      <c r="A299" s="42"/>
      <c r="B299" s="42"/>
      <c r="C299" s="42"/>
    </row>
    <row r="300" spans="1:3" s="41" customFormat="1">
      <c r="A300" s="42"/>
      <c r="B300" s="42"/>
      <c r="C300" s="42"/>
    </row>
    <row r="301" spans="1:3" s="41" customFormat="1">
      <c r="A301" s="42"/>
      <c r="B301" s="42"/>
      <c r="C301" s="42"/>
    </row>
    <row r="302" spans="1:3" s="41" customFormat="1">
      <c r="A302" s="42"/>
      <c r="B302" s="42"/>
      <c r="C302" s="42"/>
    </row>
    <row r="303" spans="1:3" s="41" customFormat="1">
      <c r="A303" s="42"/>
      <c r="B303" s="42"/>
      <c r="C303" s="42"/>
    </row>
    <row r="304" spans="1:3" s="41" customFormat="1">
      <c r="A304" s="42"/>
      <c r="B304" s="42"/>
      <c r="C304" s="42"/>
    </row>
    <row r="305" spans="1:3" s="41" customFormat="1">
      <c r="A305" s="42"/>
      <c r="B305" s="42"/>
      <c r="C305" s="42"/>
    </row>
    <row r="306" spans="1:3" s="41" customFormat="1">
      <c r="A306" s="42"/>
      <c r="B306" s="42"/>
      <c r="C306" s="42"/>
    </row>
    <row r="307" spans="1:3" s="41" customFormat="1">
      <c r="A307" s="42"/>
      <c r="B307" s="42"/>
      <c r="C307" s="42"/>
    </row>
    <row r="308" spans="1:3" s="41" customFormat="1">
      <c r="A308" s="42"/>
      <c r="B308" s="42"/>
      <c r="C308" s="42"/>
    </row>
    <row r="309" spans="1:3" s="41" customFormat="1">
      <c r="A309" s="42"/>
      <c r="B309" s="42"/>
      <c r="C309" s="42"/>
    </row>
    <row r="310" spans="1:3" s="41" customFormat="1">
      <c r="A310" s="42"/>
      <c r="B310" s="42"/>
      <c r="C310" s="42"/>
    </row>
    <row r="311" spans="1:3" s="41" customFormat="1">
      <c r="A311" s="42"/>
      <c r="B311" s="42"/>
      <c r="C311" s="42"/>
    </row>
    <row r="312" spans="1:3" s="41" customFormat="1">
      <c r="A312" s="42"/>
      <c r="B312" s="42"/>
      <c r="C312" s="42"/>
    </row>
    <row r="313" spans="1:3" s="41" customFormat="1">
      <c r="A313" s="42"/>
      <c r="B313" s="42"/>
      <c r="C313" s="42"/>
    </row>
    <row r="314" spans="1:3" s="41" customFormat="1">
      <c r="A314" s="42"/>
      <c r="B314" s="42"/>
      <c r="C314" s="42"/>
    </row>
    <row r="315" spans="1:3" s="41" customFormat="1">
      <c r="A315" s="42"/>
      <c r="B315" s="42"/>
      <c r="C315" s="42"/>
    </row>
    <row r="316" spans="1:3" s="41" customFormat="1">
      <c r="A316" s="42"/>
      <c r="B316" s="42"/>
      <c r="C316" s="42"/>
    </row>
    <row r="317" spans="1:3" s="41" customFormat="1">
      <c r="A317" s="42"/>
      <c r="B317" s="42"/>
      <c r="C317" s="42"/>
    </row>
    <row r="318" spans="1:3" s="41" customFormat="1">
      <c r="A318" s="42"/>
      <c r="B318" s="42"/>
      <c r="C318" s="42"/>
    </row>
    <row r="319" spans="1:3" s="41" customFormat="1">
      <c r="A319" s="42"/>
      <c r="B319" s="42"/>
      <c r="C319" s="42"/>
    </row>
    <row r="320" spans="1:3" s="41" customFormat="1">
      <c r="A320" s="42"/>
      <c r="B320" s="42"/>
      <c r="C320" s="42"/>
    </row>
    <row r="321" spans="1:3" s="41" customFormat="1">
      <c r="A321" s="42"/>
      <c r="B321" s="42"/>
      <c r="C321" s="42"/>
    </row>
    <row r="322" spans="1:3" s="41" customFormat="1">
      <c r="A322" s="42"/>
      <c r="B322" s="42"/>
      <c r="C322" s="42"/>
    </row>
    <row r="323" spans="1:3" s="41" customFormat="1">
      <c r="A323" s="42"/>
      <c r="B323" s="42"/>
      <c r="C323" s="42"/>
    </row>
    <row r="324" spans="1:3" s="41" customFormat="1">
      <c r="A324" s="42"/>
      <c r="B324" s="42"/>
      <c r="C324" s="42"/>
    </row>
    <row r="325" spans="1:3" s="41" customFormat="1">
      <c r="A325" s="42"/>
      <c r="B325" s="42"/>
      <c r="C325" s="42"/>
    </row>
    <row r="326" spans="1:3" s="41" customFormat="1">
      <c r="A326" s="42"/>
      <c r="B326" s="42"/>
      <c r="C326" s="42"/>
    </row>
    <row r="327" spans="1:3" s="41" customFormat="1">
      <c r="A327" s="42"/>
      <c r="B327" s="42"/>
      <c r="C327" s="42"/>
    </row>
    <row r="328" spans="1:3" s="41" customFormat="1">
      <c r="A328" s="42"/>
      <c r="B328" s="42"/>
      <c r="C328" s="42"/>
    </row>
    <row r="329" spans="1:3" s="41" customFormat="1">
      <c r="A329" s="42"/>
      <c r="B329" s="42"/>
      <c r="C329" s="42"/>
    </row>
    <row r="330" spans="1:3" s="41" customFormat="1">
      <c r="A330" s="42"/>
      <c r="B330" s="42"/>
      <c r="C330" s="42"/>
    </row>
    <row r="331" spans="1:3" s="41" customFormat="1">
      <c r="A331" s="42"/>
      <c r="B331" s="42"/>
      <c r="C331" s="42"/>
    </row>
    <row r="332" spans="1:3" s="41" customFormat="1">
      <c r="A332" s="42"/>
      <c r="B332" s="42"/>
      <c r="C332" s="42"/>
    </row>
    <row r="333" spans="1:3" s="41" customFormat="1">
      <c r="A333" s="42"/>
      <c r="B333" s="42"/>
      <c r="C333" s="42"/>
    </row>
    <row r="334" spans="1:3" s="41" customFormat="1">
      <c r="A334" s="42"/>
      <c r="B334" s="42"/>
      <c r="C334" s="42"/>
    </row>
    <row r="335" spans="1:3" s="41" customFormat="1">
      <c r="A335" s="42"/>
      <c r="B335" s="42"/>
      <c r="C335" s="42"/>
    </row>
    <row r="336" spans="1:3" s="41" customFormat="1">
      <c r="A336" s="42"/>
      <c r="B336" s="42"/>
      <c r="C336" s="42"/>
    </row>
    <row r="337" spans="1:3" s="41" customFormat="1">
      <c r="A337" s="42"/>
      <c r="B337" s="42"/>
      <c r="C337" s="42"/>
    </row>
    <row r="338" spans="1:3" s="41" customFormat="1">
      <c r="A338" s="42"/>
      <c r="B338" s="42"/>
      <c r="C338" s="42"/>
    </row>
    <row r="339" spans="1:3" s="41" customFormat="1">
      <c r="A339" s="42"/>
      <c r="B339" s="42"/>
      <c r="C339" s="42"/>
    </row>
    <row r="340" spans="1:3" s="41" customFormat="1">
      <c r="A340" s="42"/>
      <c r="B340" s="42"/>
      <c r="C340" s="42"/>
    </row>
    <row r="341" spans="1:3" s="41" customFormat="1">
      <c r="A341" s="42"/>
      <c r="B341" s="42"/>
      <c r="C341" s="42"/>
    </row>
    <row r="342" spans="1:3" s="41" customFormat="1">
      <c r="A342" s="42"/>
      <c r="B342" s="42"/>
      <c r="C342" s="42"/>
    </row>
    <row r="343" spans="1:3" s="41" customFormat="1">
      <c r="A343" s="42"/>
      <c r="B343" s="42"/>
      <c r="C343" s="42"/>
    </row>
    <row r="344" spans="1:3" s="41" customFormat="1">
      <c r="A344" s="42"/>
      <c r="B344" s="42"/>
      <c r="C344" s="42"/>
    </row>
    <row r="345" spans="1:3" s="41" customFormat="1">
      <c r="A345" s="42"/>
      <c r="B345" s="42"/>
      <c r="C345" s="42"/>
    </row>
    <row r="346" spans="1:3" s="41" customFormat="1">
      <c r="A346" s="42"/>
      <c r="B346" s="42"/>
      <c r="C346" s="42"/>
    </row>
    <row r="347" spans="1:3" s="41" customFormat="1">
      <c r="A347" s="42"/>
      <c r="B347" s="42"/>
      <c r="C347" s="42"/>
    </row>
    <row r="348" spans="1:3" s="41" customFormat="1">
      <c r="A348" s="42"/>
      <c r="B348" s="42"/>
      <c r="C348" s="42"/>
    </row>
    <row r="349" spans="1:3" s="41" customFormat="1">
      <c r="A349" s="42"/>
      <c r="B349" s="42"/>
      <c r="C349" s="42"/>
    </row>
    <row r="350" spans="1:3" s="41" customFormat="1">
      <c r="A350" s="42"/>
      <c r="B350" s="42"/>
      <c r="C350" s="42"/>
    </row>
    <row r="351" spans="1:3" s="41" customFormat="1">
      <c r="A351" s="42"/>
      <c r="B351" s="42"/>
      <c r="C351" s="42"/>
    </row>
    <row r="352" spans="1:3" s="41" customFormat="1">
      <c r="A352" s="42"/>
      <c r="B352" s="42"/>
      <c r="C352" s="42"/>
    </row>
    <row r="353" spans="1:3" s="41" customFormat="1">
      <c r="A353" s="42"/>
      <c r="B353" s="42"/>
      <c r="C353" s="42"/>
    </row>
    <row r="354" spans="1:3" s="41" customFormat="1">
      <c r="A354" s="42"/>
      <c r="B354" s="42"/>
      <c r="C354" s="42"/>
    </row>
    <row r="355" spans="1:3" s="41" customFormat="1">
      <c r="A355" s="42"/>
      <c r="B355" s="42"/>
      <c r="C355" s="42"/>
    </row>
    <row r="356" spans="1:3" s="41" customFormat="1">
      <c r="A356" s="42"/>
      <c r="B356" s="42"/>
      <c r="C356" s="42"/>
    </row>
    <row r="357" spans="1:3" s="41" customFormat="1">
      <c r="A357" s="42"/>
      <c r="B357" s="42"/>
      <c r="C357" s="42"/>
    </row>
    <row r="358" spans="1:3" s="41" customFormat="1">
      <c r="A358" s="42"/>
      <c r="B358" s="42"/>
      <c r="C358" s="42"/>
    </row>
    <row r="359" spans="1:3" s="41" customFormat="1">
      <c r="A359" s="42"/>
      <c r="B359" s="42"/>
      <c r="C359" s="42"/>
    </row>
    <row r="360" spans="1:3" s="41" customFormat="1">
      <c r="A360" s="42"/>
      <c r="B360" s="42"/>
      <c r="C360" s="42"/>
    </row>
    <row r="361" spans="1:3" s="41" customFormat="1">
      <c r="A361" s="42"/>
      <c r="B361" s="42"/>
      <c r="C361" s="42"/>
    </row>
    <row r="362" spans="1:3" s="41" customFormat="1">
      <c r="A362" s="42"/>
      <c r="B362" s="42"/>
      <c r="C362" s="42"/>
    </row>
    <row r="363" spans="1:3" s="41" customFormat="1">
      <c r="A363" s="42"/>
      <c r="B363" s="42"/>
      <c r="C363" s="42"/>
    </row>
    <row r="364" spans="1:3" s="41" customFormat="1">
      <c r="A364" s="42"/>
      <c r="B364" s="42"/>
      <c r="C364" s="42"/>
    </row>
    <row r="365" spans="1:3" s="41" customFormat="1">
      <c r="A365" s="42"/>
      <c r="B365" s="42"/>
      <c r="C365" s="42"/>
    </row>
    <row r="366" spans="1:3" s="41" customFormat="1">
      <c r="A366" s="42"/>
      <c r="B366" s="42"/>
      <c r="C366" s="42"/>
    </row>
    <row r="367" spans="1:3" s="41" customFormat="1">
      <c r="A367" s="42"/>
      <c r="B367" s="42"/>
      <c r="C367" s="42"/>
    </row>
    <row r="368" spans="1:3" s="41" customFormat="1">
      <c r="A368" s="42"/>
      <c r="B368" s="42"/>
      <c r="C368" s="42"/>
    </row>
    <row r="369" spans="1:3" s="41" customFormat="1">
      <c r="A369" s="42"/>
      <c r="B369" s="42"/>
      <c r="C369" s="42"/>
    </row>
    <row r="370" spans="1:3" s="41" customFormat="1">
      <c r="A370" s="42"/>
      <c r="B370" s="42"/>
      <c r="C370" s="42"/>
    </row>
    <row r="371" spans="1:3" s="41" customFormat="1">
      <c r="A371" s="42"/>
      <c r="B371" s="42"/>
      <c r="C371" s="42"/>
    </row>
    <row r="372" spans="1:3" s="41" customFormat="1">
      <c r="A372" s="42"/>
      <c r="B372" s="42"/>
      <c r="C372" s="42"/>
    </row>
    <row r="373" spans="1:3" s="41" customFormat="1">
      <c r="A373" s="42"/>
      <c r="B373" s="42"/>
      <c r="C373" s="42"/>
    </row>
    <row r="374" spans="1:3" s="41" customFormat="1">
      <c r="A374" s="42"/>
      <c r="B374" s="42"/>
      <c r="C374" s="42"/>
    </row>
    <row r="375" spans="1:3" s="41" customFormat="1">
      <c r="A375" s="42"/>
      <c r="B375" s="42"/>
      <c r="C375" s="42"/>
    </row>
    <row r="376" spans="1:3" s="41" customFormat="1">
      <c r="A376" s="42"/>
      <c r="B376" s="42"/>
      <c r="C376" s="42"/>
    </row>
    <row r="377" spans="1:3" s="41" customFormat="1">
      <c r="A377" s="42"/>
      <c r="B377" s="42"/>
      <c r="C377" s="42"/>
    </row>
    <row r="378" spans="1:3" s="41" customFormat="1">
      <c r="A378" s="42"/>
      <c r="B378" s="42"/>
      <c r="C378" s="42"/>
    </row>
    <row r="379" spans="1:3" s="41" customFormat="1">
      <c r="A379" s="42"/>
      <c r="B379" s="42"/>
      <c r="C379" s="42"/>
    </row>
    <row r="380" spans="1:3" s="41" customFormat="1">
      <c r="A380" s="42"/>
      <c r="B380" s="42"/>
      <c r="C380" s="42"/>
    </row>
    <row r="381" spans="1:3" s="41" customFormat="1">
      <c r="A381" s="42"/>
      <c r="B381" s="42"/>
      <c r="C381" s="42"/>
    </row>
    <row r="382" spans="1:3" s="41" customFormat="1">
      <c r="A382" s="42"/>
      <c r="B382" s="42"/>
      <c r="C382" s="42"/>
    </row>
    <row r="383" spans="1:3" s="41" customFormat="1">
      <c r="A383" s="42"/>
      <c r="B383" s="42"/>
      <c r="C383" s="42"/>
    </row>
    <row r="384" spans="1:3" s="41" customFormat="1">
      <c r="A384" s="42"/>
      <c r="B384" s="42"/>
      <c r="C384" s="42"/>
    </row>
    <row r="385" spans="1:3" s="41" customFormat="1">
      <c r="A385" s="42"/>
      <c r="B385" s="42"/>
      <c r="C385" s="42"/>
    </row>
    <row r="386" spans="1:3" s="41" customFormat="1">
      <c r="A386" s="42"/>
      <c r="B386" s="42"/>
      <c r="C386" s="42"/>
    </row>
    <row r="387" spans="1:3" s="41" customFormat="1">
      <c r="A387" s="42"/>
      <c r="B387" s="42"/>
      <c r="C387" s="42"/>
    </row>
    <row r="388" spans="1:3" s="41" customFormat="1">
      <c r="A388" s="42"/>
      <c r="B388" s="42"/>
      <c r="C388" s="42"/>
    </row>
    <row r="389" spans="1:3" s="41" customFormat="1">
      <c r="A389" s="42"/>
      <c r="B389" s="42"/>
      <c r="C389" s="42"/>
    </row>
    <row r="390" spans="1:3" s="41" customFormat="1">
      <c r="A390" s="42"/>
      <c r="B390" s="42"/>
      <c r="C390" s="42"/>
    </row>
    <row r="391" spans="1:3" s="41" customFormat="1">
      <c r="A391" s="42"/>
      <c r="B391" s="42"/>
      <c r="C391" s="42"/>
    </row>
    <row r="392" spans="1:3" s="41" customFormat="1">
      <c r="A392" s="42"/>
      <c r="B392" s="42"/>
      <c r="C392" s="42"/>
    </row>
    <row r="393" spans="1:3" s="41" customFormat="1">
      <c r="A393" s="42"/>
      <c r="B393" s="42"/>
      <c r="C393" s="42"/>
    </row>
    <row r="394" spans="1:3" s="41" customFormat="1">
      <c r="A394" s="42"/>
      <c r="B394" s="42"/>
      <c r="C394" s="42"/>
    </row>
    <row r="395" spans="1:3" s="41" customFormat="1">
      <c r="A395" s="42"/>
      <c r="B395" s="42"/>
      <c r="C395" s="42"/>
    </row>
    <row r="396" spans="1:3" s="41" customFormat="1">
      <c r="A396" s="42"/>
      <c r="B396" s="42"/>
      <c r="C396" s="42"/>
    </row>
    <row r="397" spans="1:3" s="41" customFormat="1">
      <c r="A397" s="42"/>
      <c r="B397" s="42"/>
      <c r="C397" s="42"/>
    </row>
    <row r="398" spans="1:3" s="41" customFormat="1">
      <c r="A398" s="42"/>
      <c r="B398" s="42"/>
      <c r="C398" s="42"/>
    </row>
    <row r="399" spans="1:3" s="41" customFormat="1">
      <c r="A399" s="42"/>
      <c r="B399" s="42"/>
      <c r="C399" s="42"/>
    </row>
    <row r="400" spans="1:3" s="41" customFormat="1">
      <c r="A400" s="42"/>
      <c r="B400" s="42"/>
      <c r="C400" s="42"/>
    </row>
    <row r="401" spans="1:3" s="41" customFormat="1">
      <c r="A401" s="42"/>
      <c r="B401" s="42"/>
      <c r="C401" s="42"/>
    </row>
    <row r="402" spans="1:3" s="41" customFormat="1">
      <c r="A402" s="42"/>
      <c r="B402" s="42"/>
      <c r="C402" s="42"/>
    </row>
    <row r="403" spans="1:3" s="41" customFormat="1">
      <c r="A403" s="42"/>
      <c r="B403" s="42"/>
      <c r="C403" s="42"/>
    </row>
    <row r="404" spans="1:3" s="41" customFormat="1">
      <c r="A404" s="42"/>
      <c r="B404" s="42"/>
      <c r="C404" s="42"/>
    </row>
    <row r="405" spans="1:3" s="41" customFormat="1">
      <c r="A405" s="42"/>
      <c r="B405" s="42"/>
      <c r="C405" s="42"/>
    </row>
    <row r="406" spans="1:3" s="41" customFormat="1">
      <c r="A406" s="42"/>
      <c r="B406" s="42"/>
      <c r="C406" s="42"/>
    </row>
    <row r="407" spans="1:3" s="41" customFormat="1">
      <c r="A407" s="42"/>
      <c r="B407" s="42"/>
      <c r="C407" s="42"/>
    </row>
    <row r="408" spans="1:3" s="41" customFormat="1">
      <c r="A408" s="42"/>
      <c r="B408" s="42"/>
      <c r="C408" s="42"/>
    </row>
    <row r="409" spans="1:3" s="41" customFormat="1">
      <c r="A409" s="42"/>
      <c r="B409" s="42"/>
      <c r="C409" s="42"/>
    </row>
    <row r="410" spans="1:3" s="41" customFormat="1">
      <c r="A410" s="42"/>
      <c r="B410" s="42"/>
      <c r="C410" s="42"/>
    </row>
    <row r="411" spans="1:3" s="41" customFormat="1">
      <c r="A411" s="42"/>
      <c r="B411" s="42"/>
      <c r="C411" s="42"/>
    </row>
    <row r="412" spans="1:3" s="41" customFormat="1">
      <c r="A412" s="42"/>
      <c r="B412" s="42"/>
      <c r="C412" s="42"/>
    </row>
    <row r="413" spans="1:3" s="41" customFormat="1">
      <c r="A413" s="42"/>
      <c r="B413" s="42"/>
      <c r="C413" s="42"/>
    </row>
    <row r="414" spans="1:3" s="41" customFormat="1">
      <c r="A414" s="42"/>
      <c r="B414" s="42"/>
      <c r="C414" s="42"/>
    </row>
    <row r="415" spans="1:3" s="41" customFormat="1">
      <c r="A415" s="42"/>
      <c r="B415" s="42"/>
      <c r="C415" s="42"/>
    </row>
    <row r="416" spans="1:3" s="41" customFormat="1">
      <c r="A416" s="42"/>
      <c r="B416" s="42"/>
      <c r="C416" s="42"/>
    </row>
    <row r="417" spans="1:3" s="41" customFormat="1">
      <c r="A417" s="42"/>
      <c r="B417" s="42"/>
      <c r="C417" s="42"/>
    </row>
    <row r="418" spans="1:3" s="41" customFormat="1">
      <c r="A418" s="42"/>
      <c r="B418" s="42"/>
      <c r="C418" s="42"/>
    </row>
    <row r="419" spans="1:3" s="41" customFormat="1">
      <c r="A419" s="42"/>
      <c r="B419" s="42"/>
      <c r="C419" s="42"/>
    </row>
    <row r="420" spans="1:3" s="41" customFormat="1">
      <c r="A420" s="42"/>
      <c r="B420" s="42"/>
      <c r="C420" s="42"/>
    </row>
    <row r="421" spans="1:3" s="41" customFormat="1">
      <c r="A421" s="42"/>
      <c r="B421" s="42"/>
      <c r="C421" s="42"/>
    </row>
    <row r="422" spans="1:3" s="41" customFormat="1">
      <c r="A422" s="42"/>
      <c r="B422" s="42"/>
      <c r="C422" s="42"/>
    </row>
    <row r="423" spans="1:3" s="41" customFormat="1">
      <c r="A423" s="42"/>
      <c r="B423" s="42"/>
      <c r="C423" s="42"/>
    </row>
    <row r="424" spans="1:3" s="41" customFormat="1">
      <c r="A424" s="42"/>
      <c r="B424" s="42"/>
      <c r="C424" s="42"/>
    </row>
    <row r="425" spans="1:3" s="41" customFormat="1">
      <c r="A425" s="42"/>
      <c r="B425" s="42"/>
      <c r="C425" s="42"/>
    </row>
    <row r="426" spans="1:3" s="41" customFormat="1">
      <c r="A426" s="42"/>
      <c r="B426" s="42"/>
      <c r="C426" s="42"/>
    </row>
    <row r="427" spans="1:3" s="41" customFormat="1">
      <c r="A427" s="42"/>
      <c r="B427" s="42"/>
      <c r="C427" s="42"/>
    </row>
    <row r="428" spans="1:3" s="41" customFormat="1">
      <c r="A428" s="42"/>
      <c r="B428" s="42"/>
      <c r="C428" s="42"/>
    </row>
    <row r="429" spans="1:3" s="41" customFormat="1">
      <c r="A429" s="42"/>
      <c r="B429" s="42"/>
      <c r="C429" s="42"/>
    </row>
    <row r="430" spans="1:3" s="41" customFormat="1">
      <c r="A430" s="42"/>
      <c r="B430" s="42"/>
      <c r="C430" s="42"/>
    </row>
    <row r="431" spans="1:3" s="41" customFormat="1">
      <c r="A431" s="42"/>
      <c r="B431" s="42"/>
      <c r="C431" s="42"/>
    </row>
    <row r="432" spans="1:3" s="41" customFormat="1">
      <c r="A432" s="42"/>
      <c r="B432" s="42"/>
      <c r="C432" s="42"/>
    </row>
    <row r="433" spans="1:3" s="41" customFormat="1">
      <c r="A433" s="42"/>
      <c r="B433" s="42"/>
      <c r="C433" s="42"/>
    </row>
    <row r="434" spans="1:3" s="41" customFormat="1">
      <c r="A434" s="42"/>
      <c r="B434" s="42"/>
      <c r="C434" s="42"/>
    </row>
    <row r="435" spans="1:3" s="41" customFormat="1">
      <c r="A435" s="42"/>
      <c r="B435" s="42"/>
      <c r="C435" s="42"/>
    </row>
    <row r="436" spans="1:3" s="41" customFormat="1">
      <c r="A436" s="42"/>
      <c r="B436" s="42"/>
      <c r="C436" s="42"/>
    </row>
    <row r="437" spans="1:3" s="41" customFormat="1">
      <c r="A437" s="42"/>
      <c r="B437" s="42"/>
      <c r="C437" s="42"/>
    </row>
    <row r="438" spans="1:3" s="41" customFormat="1">
      <c r="A438" s="42"/>
      <c r="B438" s="42"/>
      <c r="C438" s="42"/>
    </row>
    <row r="439" spans="1:3" s="41" customFormat="1">
      <c r="A439" s="42"/>
      <c r="B439" s="42"/>
      <c r="C439" s="42"/>
    </row>
    <row r="440" spans="1:3" s="41" customFormat="1">
      <c r="A440" s="42"/>
      <c r="B440" s="42"/>
      <c r="C440" s="42"/>
    </row>
    <row r="441" spans="1:3" s="41" customFormat="1">
      <c r="A441" s="42"/>
      <c r="B441" s="42"/>
      <c r="C441" s="42"/>
    </row>
    <row r="442" spans="1:3" s="41" customFormat="1">
      <c r="A442" s="42"/>
      <c r="B442" s="42"/>
      <c r="C442" s="42"/>
    </row>
    <row r="443" spans="1:3" s="41" customFormat="1">
      <c r="A443" s="42"/>
      <c r="B443" s="42"/>
      <c r="C443" s="42"/>
    </row>
    <row r="444" spans="1:3" s="41" customFormat="1">
      <c r="A444" s="42"/>
      <c r="B444" s="42"/>
      <c r="C444" s="42"/>
    </row>
    <row r="445" spans="1:3" s="41" customFormat="1">
      <c r="A445" s="42"/>
      <c r="B445" s="42"/>
      <c r="C445" s="42"/>
    </row>
    <row r="446" spans="1:3" s="41" customFormat="1">
      <c r="A446" s="42"/>
      <c r="B446" s="42"/>
      <c r="C446" s="42"/>
    </row>
    <row r="447" spans="1:3" s="41" customFormat="1">
      <c r="A447" s="42"/>
      <c r="B447" s="42"/>
      <c r="C447" s="42"/>
    </row>
    <row r="448" spans="1:3" s="41" customFormat="1">
      <c r="A448" s="42"/>
      <c r="B448" s="42"/>
      <c r="C448" s="42"/>
    </row>
    <row r="449" spans="1:3" s="41" customFormat="1">
      <c r="A449" s="42"/>
      <c r="B449" s="42"/>
      <c r="C449" s="42"/>
    </row>
    <row r="450" spans="1:3" s="41" customFormat="1">
      <c r="A450" s="42"/>
      <c r="B450" s="42"/>
      <c r="C450" s="42"/>
    </row>
    <row r="451" spans="1:3" s="41" customFormat="1">
      <c r="A451" s="42"/>
      <c r="B451" s="42"/>
      <c r="C451" s="42"/>
    </row>
    <row r="452" spans="1:3" s="41" customFormat="1">
      <c r="A452" s="42"/>
      <c r="B452" s="42"/>
      <c r="C452" s="42"/>
    </row>
    <row r="453" spans="1:3" s="41" customFormat="1">
      <c r="A453" s="42"/>
      <c r="B453" s="42"/>
      <c r="C453" s="42"/>
    </row>
    <row r="454" spans="1:3" s="41" customFormat="1">
      <c r="A454" s="42"/>
      <c r="B454" s="42"/>
      <c r="C454" s="42"/>
    </row>
    <row r="455" spans="1:3" s="41" customFormat="1">
      <c r="A455" s="42"/>
      <c r="B455" s="42"/>
      <c r="C455" s="42"/>
    </row>
    <row r="456" spans="1:3" s="41" customFormat="1">
      <c r="A456" s="42"/>
      <c r="B456" s="42"/>
      <c r="C456" s="42"/>
    </row>
    <row r="457" spans="1:3" s="41" customFormat="1">
      <c r="A457" s="42"/>
      <c r="B457" s="42"/>
      <c r="C457" s="42"/>
    </row>
    <row r="458" spans="1:3" s="41" customFormat="1">
      <c r="A458" s="42"/>
      <c r="B458" s="42"/>
      <c r="C458" s="42"/>
    </row>
    <row r="459" spans="1:3" s="41" customFormat="1">
      <c r="A459" s="42"/>
      <c r="B459" s="42"/>
      <c r="C459" s="42"/>
    </row>
    <row r="460" spans="1:3" s="41" customFormat="1">
      <c r="A460" s="42"/>
      <c r="B460" s="42"/>
      <c r="C460" s="42"/>
    </row>
    <row r="461" spans="1:3" s="41" customFormat="1">
      <c r="A461" s="42"/>
      <c r="B461" s="42"/>
      <c r="C461" s="42"/>
    </row>
    <row r="462" spans="1:3" s="41" customFormat="1">
      <c r="A462" s="42"/>
      <c r="B462" s="42"/>
      <c r="C462" s="42"/>
    </row>
    <row r="463" spans="1:3" s="41" customFormat="1">
      <c r="A463" s="42"/>
      <c r="B463" s="42"/>
      <c r="C463" s="42"/>
    </row>
    <row r="464" spans="1:3" s="41" customFormat="1">
      <c r="A464" s="42"/>
      <c r="B464" s="42"/>
      <c r="C464" s="42"/>
    </row>
    <row r="465" spans="1:3" s="41" customFormat="1">
      <c r="A465" s="42"/>
      <c r="B465" s="42"/>
      <c r="C465" s="42"/>
    </row>
    <row r="466" spans="1:3" s="41" customFormat="1">
      <c r="A466" s="42"/>
      <c r="B466" s="42"/>
      <c r="C466" s="42"/>
    </row>
    <row r="467" spans="1:3" s="41" customFormat="1">
      <c r="A467" s="42"/>
      <c r="B467" s="42"/>
      <c r="C467" s="42"/>
    </row>
    <row r="468" spans="1:3" s="41" customFormat="1">
      <c r="A468" s="42"/>
      <c r="B468" s="42"/>
      <c r="C468" s="42"/>
    </row>
    <row r="469" spans="1:3" s="41" customFormat="1">
      <c r="A469" s="42"/>
      <c r="B469" s="42"/>
      <c r="C469" s="42"/>
    </row>
    <row r="470" spans="1:3" s="41" customFormat="1">
      <c r="A470" s="42"/>
      <c r="B470" s="42"/>
      <c r="C470" s="42"/>
    </row>
    <row r="471" spans="1:3" s="41" customFormat="1">
      <c r="A471" s="42"/>
      <c r="B471" s="42"/>
      <c r="C471" s="42"/>
    </row>
    <row r="472" spans="1:3" s="41" customFormat="1">
      <c r="A472" s="42"/>
      <c r="B472" s="42"/>
      <c r="C472" s="42"/>
    </row>
    <row r="473" spans="1:3" s="41" customFormat="1">
      <c r="A473" s="42"/>
      <c r="B473" s="42"/>
      <c r="C473" s="42"/>
    </row>
    <row r="474" spans="1:3" s="41" customFormat="1">
      <c r="A474" s="42"/>
      <c r="B474" s="42"/>
      <c r="C474" s="42"/>
    </row>
    <row r="475" spans="1:3" s="41" customFormat="1">
      <c r="A475" s="42"/>
      <c r="B475" s="42"/>
      <c r="C475" s="42"/>
    </row>
    <row r="476" spans="1:3" s="41" customFormat="1">
      <c r="A476" s="42"/>
      <c r="B476" s="42"/>
      <c r="C476" s="42"/>
    </row>
    <row r="477" spans="1:3" s="41" customFormat="1">
      <c r="A477" s="42"/>
      <c r="B477" s="42"/>
      <c r="C477" s="42"/>
    </row>
    <row r="478" spans="1:3" s="41" customFormat="1">
      <c r="A478" s="42"/>
      <c r="B478" s="42"/>
      <c r="C478" s="42"/>
    </row>
    <row r="479" spans="1:3" s="41" customFormat="1">
      <c r="A479" s="42"/>
      <c r="B479" s="42"/>
      <c r="C479" s="42"/>
    </row>
    <row r="480" spans="1:3" s="41" customFormat="1">
      <c r="A480" s="42"/>
      <c r="B480" s="42"/>
      <c r="C480" s="42"/>
    </row>
    <row r="481" spans="1:3" s="41" customFormat="1">
      <c r="A481" s="42"/>
      <c r="B481" s="42"/>
      <c r="C481" s="42"/>
    </row>
    <row r="482" spans="1:3" s="41" customFormat="1">
      <c r="A482" s="42"/>
      <c r="B482" s="42"/>
      <c r="C482" s="42"/>
    </row>
    <row r="483" spans="1:3" s="41" customFormat="1">
      <c r="A483" s="42"/>
      <c r="B483" s="42"/>
      <c r="C483" s="42"/>
    </row>
    <row r="484" spans="1:3" s="41" customFormat="1">
      <c r="A484" s="42"/>
      <c r="B484" s="42"/>
      <c r="C484" s="42"/>
    </row>
    <row r="485" spans="1:3" s="41" customFormat="1">
      <c r="A485" s="42"/>
      <c r="B485" s="42"/>
      <c r="C485" s="42"/>
    </row>
    <row r="486" spans="1:3" s="41" customFormat="1">
      <c r="A486" s="42"/>
      <c r="B486" s="42"/>
      <c r="C486" s="42"/>
    </row>
    <row r="487" spans="1:3" s="41" customFormat="1">
      <c r="A487" s="42"/>
      <c r="B487" s="42"/>
      <c r="C487" s="42"/>
    </row>
    <row r="488" spans="1:3" s="41" customFormat="1">
      <c r="A488" s="42"/>
      <c r="B488" s="42"/>
      <c r="C488" s="42"/>
    </row>
    <row r="489" spans="1:3" s="41" customFormat="1">
      <c r="A489" s="42"/>
      <c r="B489" s="42"/>
      <c r="C489" s="42"/>
    </row>
    <row r="490" spans="1:3" s="41" customFormat="1">
      <c r="A490" s="42"/>
      <c r="B490" s="42"/>
      <c r="C490" s="42"/>
    </row>
    <row r="491" spans="1:3" s="41" customFormat="1">
      <c r="A491" s="42"/>
      <c r="B491" s="42"/>
      <c r="C491" s="42"/>
    </row>
    <row r="492" spans="1:3" s="41" customFormat="1">
      <c r="A492" s="42"/>
      <c r="B492" s="42"/>
      <c r="C492" s="42"/>
    </row>
    <row r="493" spans="1:3" s="41" customFormat="1">
      <c r="A493" s="42"/>
      <c r="B493" s="42"/>
      <c r="C493" s="42"/>
    </row>
    <row r="494" spans="1:3" s="41" customFormat="1">
      <c r="A494" s="42"/>
      <c r="B494" s="42"/>
      <c r="C494" s="42"/>
    </row>
    <row r="495" spans="1:3" s="41" customFormat="1">
      <c r="A495" s="42"/>
      <c r="B495" s="42"/>
      <c r="C495" s="42"/>
    </row>
    <row r="496" spans="1:3" s="41" customFormat="1">
      <c r="A496" s="42"/>
      <c r="B496" s="42"/>
      <c r="C496" s="42"/>
    </row>
    <row r="497" spans="1:3" s="41" customFormat="1">
      <c r="A497" s="42"/>
      <c r="B497" s="42"/>
      <c r="C497" s="42"/>
    </row>
    <row r="498" spans="1:3" s="41" customFormat="1">
      <c r="A498" s="42"/>
      <c r="B498" s="42"/>
      <c r="C498" s="42"/>
    </row>
    <row r="499" spans="1:3" s="41" customFormat="1">
      <c r="A499" s="42"/>
      <c r="B499" s="42"/>
      <c r="C499" s="42"/>
    </row>
    <row r="500" spans="1:3" s="41" customFormat="1">
      <c r="A500" s="42"/>
      <c r="B500" s="42"/>
      <c r="C500" s="42"/>
    </row>
    <row r="501" spans="1:3" s="41" customFormat="1">
      <c r="A501" s="42"/>
      <c r="B501" s="42"/>
      <c r="C501" s="42"/>
    </row>
    <row r="502" spans="1:3" s="41" customFormat="1">
      <c r="A502" s="42"/>
      <c r="B502" s="42"/>
      <c r="C502" s="42"/>
    </row>
    <row r="503" spans="1:3" s="41" customFormat="1">
      <c r="A503" s="42"/>
      <c r="B503" s="42"/>
      <c r="C503" s="42"/>
    </row>
    <row r="504" spans="1:3" s="41" customFormat="1">
      <c r="A504" s="42"/>
      <c r="B504" s="42"/>
      <c r="C504" s="42"/>
    </row>
    <row r="505" spans="1:3" s="41" customFormat="1">
      <c r="A505" s="42"/>
      <c r="B505" s="42"/>
      <c r="C505" s="42"/>
    </row>
    <row r="506" spans="1:3" s="41" customFormat="1">
      <c r="A506" s="42"/>
      <c r="B506" s="42"/>
      <c r="C506" s="42"/>
    </row>
    <row r="507" spans="1:3" s="41" customFormat="1">
      <c r="A507" s="42"/>
      <c r="B507" s="42"/>
      <c r="C507" s="42"/>
    </row>
    <row r="508" spans="1:3" s="41" customFormat="1">
      <c r="A508" s="42"/>
      <c r="B508" s="42"/>
      <c r="C508" s="42"/>
    </row>
    <row r="509" spans="1:3" s="41" customFormat="1">
      <c r="A509" s="42"/>
      <c r="B509" s="42"/>
      <c r="C509" s="42"/>
    </row>
    <row r="510" spans="1:3" s="41" customFormat="1">
      <c r="A510" s="42"/>
      <c r="B510" s="42"/>
      <c r="C510" s="42"/>
    </row>
    <row r="511" spans="1:3" s="41" customFormat="1">
      <c r="A511" s="42"/>
      <c r="B511" s="42"/>
      <c r="C511" s="42"/>
    </row>
    <row r="512" spans="1:3" s="41" customFormat="1">
      <c r="A512" s="42"/>
      <c r="B512" s="42"/>
      <c r="C512" s="42"/>
    </row>
    <row r="513" spans="1:3" s="41" customFormat="1">
      <c r="A513" s="42"/>
      <c r="B513" s="42"/>
      <c r="C513" s="42"/>
    </row>
    <row r="514" spans="1:3" s="41" customFormat="1">
      <c r="A514" s="42"/>
      <c r="B514" s="42"/>
      <c r="C514" s="42"/>
    </row>
    <row r="515" spans="1:3" s="41" customFormat="1">
      <c r="A515" s="42"/>
      <c r="B515" s="42"/>
      <c r="C515" s="42"/>
    </row>
    <row r="516" spans="1:3" s="41" customFormat="1">
      <c r="A516" s="42"/>
      <c r="B516" s="42"/>
      <c r="C516" s="42"/>
    </row>
    <row r="517" spans="1:3" s="41" customFormat="1">
      <c r="A517" s="42"/>
      <c r="B517" s="42"/>
      <c r="C517" s="42"/>
    </row>
    <row r="518" spans="1:3" s="41" customFormat="1">
      <c r="A518" s="42"/>
      <c r="B518" s="42"/>
      <c r="C518" s="42"/>
    </row>
    <row r="519" spans="1:3" s="41" customFormat="1">
      <c r="A519" s="42"/>
      <c r="B519" s="42"/>
      <c r="C519" s="42"/>
    </row>
    <row r="520" spans="1:3" s="41" customFormat="1">
      <c r="A520" s="42"/>
      <c r="B520" s="42"/>
      <c r="C520" s="42"/>
    </row>
    <row r="521" spans="1:3" s="41" customFormat="1">
      <c r="A521" s="42"/>
      <c r="B521" s="42"/>
      <c r="C521" s="42"/>
    </row>
    <row r="522" spans="1:3" s="41" customFormat="1">
      <c r="A522" s="42"/>
      <c r="B522" s="42"/>
      <c r="C522" s="42"/>
    </row>
    <row r="523" spans="1:3" s="41" customFormat="1">
      <c r="A523" s="42"/>
      <c r="B523" s="42"/>
      <c r="C523" s="42"/>
    </row>
    <row r="524" spans="1:3" s="41" customFormat="1">
      <c r="A524" s="42"/>
      <c r="B524" s="42"/>
      <c r="C524" s="42"/>
    </row>
    <row r="525" spans="1:3" s="41" customFormat="1">
      <c r="A525" s="42"/>
      <c r="B525" s="42"/>
      <c r="C525" s="42"/>
    </row>
    <row r="526" spans="1:3" s="41" customFormat="1">
      <c r="A526" s="42"/>
      <c r="B526" s="42"/>
      <c r="C526" s="42"/>
    </row>
    <row r="527" spans="1:3" s="41" customFormat="1">
      <c r="A527" s="42"/>
      <c r="B527" s="42"/>
      <c r="C527" s="42"/>
    </row>
    <row r="528" spans="1:3" s="41" customFormat="1">
      <c r="A528" s="42"/>
      <c r="B528" s="42"/>
      <c r="C528" s="42"/>
    </row>
    <row r="529" spans="1:3" s="41" customFormat="1">
      <c r="A529" s="42"/>
      <c r="B529" s="42"/>
      <c r="C529" s="42"/>
    </row>
    <row r="530" spans="1:3" s="41" customFormat="1">
      <c r="A530" s="42"/>
      <c r="B530" s="42"/>
      <c r="C530" s="42"/>
    </row>
    <row r="531" spans="1:3" s="41" customFormat="1">
      <c r="A531" s="42"/>
      <c r="B531" s="42"/>
      <c r="C531" s="42"/>
    </row>
    <row r="532" spans="1:3" s="41" customFormat="1">
      <c r="A532" s="42"/>
      <c r="B532" s="42"/>
      <c r="C532" s="42"/>
    </row>
    <row r="533" spans="1:3" s="41" customFormat="1">
      <c r="A533" s="42"/>
      <c r="B533" s="42"/>
      <c r="C533" s="42"/>
    </row>
    <row r="534" spans="1:3" s="41" customFormat="1">
      <c r="A534" s="42"/>
      <c r="B534" s="42"/>
      <c r="C534" s="42"/>
    </row>
    <row r="535" spans="1:3" s="41" customFormat="1">
      <c r="A535" s="42"/>
      <c r="B535" s="42"/>
      <c r="C535" s="42"/>
    </row>
    <row r="536" spans="1:3" s="41" customFormat="1">
      <c r="A536" s="42"/>
      <c r="B536" s="42"/>
      <c r="C536" s="42"/>
    </row>
    <row r="537" spans="1:3" s="41" customFormat="1">
      <c r="A537" s="42"/>
      <c r="B537" s="42"/>
      <c r="C537" s="42"/>
    </row>
    <row r="538" spans="1:3" s="41" customFormat="1">
      <c r="A538" s="42"/>
      <c r="B538" s="42"/>
      <c r="C538" s="42"/>
    </row>
    <row r="539" spans="1:3" s="41" customFormat="1">
      <c r="A539" s="42"/>
      <c r="B539" s="42"/>
      <c r="C539" s="42"/>
    </row>
    <row r="540" spans="1:3" s="41" customFormat="1">
      <c r="A540" s="42"/>
      <c r="B540" s="42"/>
      <c r="C540" s="42"/>
    </row>
    <row r="541" spans="1:3" s="41" customFormat="1">
      <c r="A541" s="42"/>
      <c r="B541" s="42"/>
      <c r="C541" s="42"/>
    </row>
    <row r="542" spans="1:3" s="41" customFormat="1">
      <c r="A542" s="42"/>
      <c r="B542" s="42"/>
      <c r="C542" s="42"/>
    </row>
    <row r="543" spans="1:3" s="41" customFormat="1">
      <c r="A543" s="42"/>
      <c r="B543" s="42"/>
      <c r="C543" s="42"/>
    </row>
    <row r="544" spans="1:3" s="41" customFormat="1">
      <c r="A544" s="42"/>
      <c r="B544" s="42"/>
      <c r="C544" s="42"/>
    </row>
    <row r="545" spans="1:3" s="41" customFormat="1">
      <c r="A545" s="42"/>
      <c r="B545" s="42"/>
      <c r="C545" s="42"/>
    </row>
    <row r="546" spans="1:3" s="41" customFormat="1">
      <c r="A546" s="42"/>
      <c r="B546" s="42"/>
      <c r="C546" s="42"/>
    </row>
    <row r="547" spans="1:3" s="41" customFormat="1">
      <c r="A547" s="42"/>
      <c r="B547" s="42"/>
      <c r="C547" s="42"/>
    </row>
    <row r="548" spans="1:3" s="41" customFormat="1">
      <c r="A548" s="42"/>
      <c r="B548" s="42"/>
      <c r="C548" s="42"/>
    </row>
    <row r="549" spans="1:3" s="41" customFormat="1">
      <c r="A549" s="42"/>
      <c r="B549" s="42"/>
      <c r="C549" s="42"/>
    </row>
    <row r="550" spans="1:3" s="41" customFormat="1">
      <c r="A550" s="42"/>
      <c r="B550" s="42"/>
      <c r="C550" s="42"/>
    </row>
    <row r="551" spans="1:3" s="41" customFormat="1">
      <c r="A551" s="42"/>
      <c r="B551" s="42"/>
      <c r="C551" s="42"/>
    </row>
    <row r="552" spans="1:3" s="41" customFormat="1">
      <c r="A552" s="42"/>
      <c r="B552" s="42"/>
      <c r="C552" s="42"/>
    </row>
    <row r="553" spans="1:3" s="41" customFormat="1">
      <c r="A553" s="42"/>
      <c r="B553" s="42"/>
      <c r="C553" s="42"/>
    </row>
    <row r="554" spans="1:3" s="41" customFormat="1">
      <c r="A554" s="42"/>
      <c r="B554" s="42"/>
      <c r="C554" s="42"/>
    </row>
    <row r="555" spans="1:3" s="41" customFormat="1">
      <c r="A555" s="42"/>
      <c r="B555" s="42"/>
      <c r="C555" s="42"/>
    </row>
    <row r="556" spans="1:3" s="41" customFormat="1">
      <c r="A556" s="42"/>
      <c r="B556" s="42"/>
      <c r="C556" s="42"/>
    </row>
    <row r="557" spans="1:3" s="41" customFormat="1">
      <c r="A557" s="42"/>
      <c r="B557" s="42"/>
      <c r="C557" s="42"/>
    </row>
    <row r="558" spans="1:3" s="41" customFormat="1">
      <c r="A558" s="42"/>
      <c r="B558" s="42"/>
      <c r="C558" s="42"/>
    </row>
    <row r="559" spans="1:3" s="41" customFormat="1">
      <c r="A559" s="42"/>
      <c r="B559" s="42"/>
      <c r="C559" s="42"/>
    </row>
    <row r="560" spans="1:3" s="41" customFormat="1">
      <c r="A560" s="42"/>
      <c r="B560" s="42"/>
      <c r="C560" s="42"/>
    </row>
    <row r="561" spans="1:3" s="41" customFormat="1">
      <c r="A561" s="42"/>
      <c r="B561" s="42"/>
      <c r="C561" s="42"/>
    </row>
    <row r="562" spans="1:3" s="41" customFormat="1">
      <c r="A562" s="42"/>
      <c r="B562" s="42"/>
      <c r="C562" s="42"/>
    </row>
    <row r="563" spans="1:3" s="41" customFormat="1">
      <c r="A563" s="42"/>
      <c r="B563" s="42"/>
      <c r="C563" s="42"/>
    </row>
    <row r="564" spans="1:3" s="41" customFormat="1">
      <c r="A564" s="42"/>
      <c r="B564" s="42"/>
      <c r="C564" s="42"/>
    </row>
    <row r="565" spans="1:3" s="41" customFormat="1">
      <c r="A565" s="42"/>
      <c r="B565" s="42"/>
      <c r="C565" s="42"/>
    </row>
    <row r="566" spans="1:3" s="41" customFormat="1">
      <c r="A566" s="42"/>
      <c r="B566" s="42"/>
      <c r="C566" s="42"/>
    </row>
    <row r="567" spans="1:3" s="41" customFormat="1">
      <c r="A567" s="42"/>
      <c r="B567" s="42"/>
      <c r="C567" s="42"/>
    </row>
    <row r="568" spans="1:3" s="41" customFormat="1">
      <c r="A568" s="42"/>
      <c r="B568" s="42"/>
      <c r="C568" s="42"/>
    </row>
    <row r="569" spans="1:3" s="41" customFormat="1">
      <c r="A569" s="42"/>
      <c r="B569" s="42"/>
      <c r="C569" s="42"/>
    </row>
    <row r="570" spans="1:3" s="41" customFormat="1">
      <c r="A570" s="42"/>
      <c r="B570" s="42"/>
      <c r="C570" s="42"/>
    </row>
    <row r="571" spans="1:3" s="41" customFormat="1">
      <c r="A571" s="42"/>
      <c r="B571" s="42"/>
      <c r="C571" s="42"/>
    </row>
    <row r="572" spans="1:3" s="41" customFormat="1">
      <c r="A572" s="42"/>
      <c r="B572" s="42"/>
      <c r="C572" s="42"/>
    </row>
    <row r="573" spans="1:3" s="41" customFormat="1">
      <c r="A573" s="42"/>
      <c r="B573" s="42"/>
      <c r="C573" s="42"/>
    </row>
    <row r="574" spans="1:3" s="41" customFormat="1">
      <c r="A574" s="42"/>
      <c r="B574" s="42"/>
      <c r="C574" s="42"/>
    </row>
    <row r="575" spans="1:3" s="41" customFormat="1">
      <c r="A575" s="42"/>
      <c r="B575" s="42"/>
      <c r="C575" s="42"/>
    </row>
    <row r="576" spans="1:3" s="41" customFormat="1">
      <c r="A576" s="42"/>
      <c r="B576" s="42"/>
      <c r="C576" s="42"/>
    </row>
    <row r="577" spans="1:3" s="41" customFormat="1">
      <c r="A577" s="42"/>
      <c r="B577" s="42"/>
      <c r="C577" s="42"/>
    </row>
    <row r="578" spans="1:3" s="41" customFormat="1">
      <c r="A578" s="42"/>
      <c r="B578" s="42"/>
      <c r="C578" s="42"/>
    </row>
    <row r="579" spans="1:3" s="41" customFormat="1">
      <c r="A579" s="42"/>
      <c r="B579" s="42"/>
      <c r="C579" s="42"/>
    </row>
    <row r="580" spans="1:3" s="41" customFormat="1">
      <c r="A580" s="42"/>
      <c r="B580" s="42"/>
      <c r="C580" s="42"/>
    </row>
    <row r="581" spans="1:3" s="41" customFormat="1">
      <c r="A581" s="42"/>
      <c r="B581" s="42"/>
      <c r="C581" s="42"/>
    </row>
    <row r="582" spans="1:3" s="41" customFormat="1">
      <c r="A582" s="42"/>
      <c r="B582" s="42"/>
      <c r="C582" s="42"/>
    </row>
    <row r="583" spans="1:3" s="41" customFormat="1">
      <c r="A583" s="42"/>
      <c r="B583" s="42"/>
      <c r="C583" s="42"/>
    </row>
    <row r="584" spans="1:3" s="41" customFormat="1">
      <c r="A584" s="42"/>
      <c r="B584" s="42"/>
      <c r="C584" s="42"/>
    </row>
    <row r="585" spans="1:3" s="41" customFormat="1">
      <c r="A585" s="42"/>
      <c r="B585" s="42"/>
      <c r="C585" s="42"/>
    </row>
    <row r="586" spans="1:3" s="41" customFormat="1">
      <c r="A586" s="42"/>
      <c r="B586" s="42"/>
      <c r="C586" s="42"/>
    </row>
    <row r="587" spans="1:3" s="41" customFormat="1">
      <c r="A587" s="42"/>
      <c r="B587" s="42"/>
      <c r="C587" s="42"/>
    </row>
  </sheetData>
  <sheetProtection formatCells="0" formatColumns="0" formatRows="0" insertColumns="0" insertRows="0" insertHyperlinks="0" deleteColumns="0" deleteRows="0" selectLockedCells="1" sort="0" autoFilter="0" pivotTables="0"/>
  <customSheetViews>
    <customSheetView guid="{F9FABFE5-98B9-483E-8A84-5FB6DC25671D}">
      <selection activeCell="N6" sqref="N6"/>
      <pageMargins left="0.75" right="0.75" top="1" bottom="1" header="0.5" footer="0.5"/>
    </customSheetView>
  </customSheetViews>
  <mergeCells count="1">
    <mergeCell ref="D4:Q21"/>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C1:O73"/>
  <sheetViews>
    <sheetView zoomScale="80" zoomScaleNormal="80" workbookViewId="0">
      <selection activeCell="R75" sqref="R75"/>
    </sheetView>
  </sheetViews>
  <sheetFormatPr defaultColWidth="9.140625" defaultRowHeight="15"/>
  <cols>
    <col min="15" max="16" width="21.5703125"/>
    <col min="17" max="17" width="17.5703125"/>
    <col min="18" max="22" width="21.5703125"/>
    <col min="23" max="23" width="12.85546875"/>
  </cols>
  <sheetData>
    <row r="1" spans="3:15">
      <c r="E1" t="s">
        <v>130</v>
      </c>
      <c r="F1" t="s">
        <v>3</v>
      </c>
      <c r="G1" t="s">
        <v>132</v>
      </c>
      <c r="I1" t="s">
        <v>1</v>
      </c>
      <c r="J1" t="s">
        <v>130</v>
      </c>
      <c r="K1" t="s">
        <v>3</v>
      </c>
      <c r="L1" t="s">
        <v>132</v>
      </c>
    </row>
    <row r="2" spans="3:15" ht="15.75">
      <c r="C2" s="32"/>
      <c r="D2" s="33"/>
      <c r="E2" s="33" t="s">
        <v>8</v>
      </c>
      <c r="F2" s="34" t="s">
        <v>133</v>
      </c>
      <c r="G2" s="35">
        <v>1</v>
      </c>
      <c r="I2" s="36" t="s">
        <v>48</v>
      </c>
      <c r="J2" s="36" t="s">
        <v>49</v>
      </c>
      <c r="K2" s="36" t="s">
        <v>50</v>
      </c>
      <c r="L2" s="35">
        <v>1</v>
      </c>
    </row>
    <row r="3" spans="3:15" ht="15.75">
      <c r="C3" s="32"/>
      <c r="D3" s="33"/>
      <c r="E3" s="33" t="s">
        <v>8</v>
      </c>
      <c r="F3" s="34" t="s">
        <v>10</v>
      </c>
      <c r="G3" s="35">
        <f>'Core section Data Entry'!F11</f>
        <v>0</v>
      </c>
      <c r="I3" s="36" t="s">
        <v>48</v>
      </c>
      <c r="J3" s="36" t="s">
        <v>49</v>
      </c>
      <c r="K3" s="36" t="s">
        <v>51</v>
      </c>
      <c r="L3" s="35">
        <f>'Core section Data Entry'!L11</f>
        <v>0</v>
      </c>
    </row>
    <row r="4" spans="3:15" ht="15.75">
      <c r="C4" s="32"/>
      <c r="D4" s="33"/>
      <c r="E4" s="33" t="s">
        <v>8</v>
      </c>
      <c r="F4" s="34" t="s">
        <v>11</v>
      </c>
      <c r="G4" s="35">
        <v>1</v>
      </c>
      <c r="I4" s="36" t="s">
        <v>48</v>
      </c>
      <c r="J4" s="36" t="s">
        <v>49</v>
      </c>
      <c r="K4" s="36" t="s">
        <v>52</v>
      </c>
      <c r="L4" s="35">
        <f>'Core section Data Entry'!L12</f>
        <v>0</v>
      </c>
    </row>
    <row r="5" spans="3:15" ht="15.75">
      <c r="C5" s="32"/>
      <c r="D5" s="33"/>
      <c r="E5" s="33" t="s">
        <v>8</v>
      </c>
      <c r="F5" s="34" t="s">
        <v>12</v>
      </c>
      <c r="G5" s="35">
        <f>'Core section Data Entry'!F13</f>
        <v>0</v>
      </c>
      <c r="I5" s="36" t="s">
        <v>48</v>
      </c>
      <c r="J5" s="36" t="s">
        <v>49</v>
      </c>
      <c r="K5" s="36" t="s">
        <v>53</v>
      </c>
      <c r="L5" s="35">
        <v>1</v>
      </c>
    </row>
    <row r="6" spans="3:15" ht="15.75">
      <c r="C6" s="32"/>
      <c r="D6" s="33"/>
      <c r="E6" s="33" t="s">
        <v>8</v>
      </c>
      <c r="F6" s="34" t="s">
        <v>13</v>
      </c>
      <c r="G6" s="35">
        <f>'Core section Data Entry'!F14</f>
        <v>0</v>
      </c>
      <c r="I6" s="36" t="s">
        <v>48</v>
      </c>
      <c r="J6" s="36" t="s">
        <v>49</v>
      </c>
      <c r="K6" s="36" t="s">
        <v>54</v>
      </c>
      <c r="L6" s="35">
        <f>'Core section Data Entry'!L14</f>
        <v>0</v>
      </c>
    </row>
    <row r="7" spans="3:15" ht="15.75">
      <c r="C7" s="32"/>
      <c r="D7" s="33"/>
      <c r="E7" s="33" t="s">
        <v>8</v>
      </c>
      <c r="F7" s="34" t="s">
        <v>14</v>
      </c>
      <c r="G7" s="35">
        <f>'Core section Data Entry'!F15</f>
        <v>0</v>
      </c>
      <c r="I7" s="36" t="s">
        <v>48</v>
      </c>
      <c r="J7" s="36" t="s">
        <v>49</v>
      </c>
      <c r="K7" s="36" t="s">
        <v>55</v>
      </c>
      <c r="L7" s="35">
        <v>1</v>
      </c>
      <c r="O7" s="37"/>
    </row>
    <row r="8" spans="3:15" ht="15.75">
      <c r="C8" s="32"/>
      <c r="D8" s="33"/>
      <c r="E8" s="33" t="s">
        <v>15</v>
      </c>
      <c r="F8" s="34" t="s">
        <v>16</v>
      </c>
      <c r="G8" s="35">
        <v>1</v>
      </c>
      <c r="I8" s="36" t="s">
        <v>48</v>
      </c>
      <c r="J8" s="36" t="s">
        <v>49</v>
      </c>
      <c r="K8" s="36" t="s">
        <v>56</v>
      </c>
      <c r="L8" s="35">
        <f>'Core section Data Entry'!L16</f>
        <v>0</v>
      </c>
      <c r="O8" s="37"/>
    </row>
    <row r="9" spans="3:15" ht="15.75">
      <c r="C9" s="32"/>
      <c r="D9" s="33"/>
      <c r="E9" s="33" t="s">
        <v>15</v>
      </c>
      <c r="F9" s="34" t="s">
        <v>17</v>
      </c>
      <c r="G9" s="35">
        <v>1</v>
      </c>
      <c r="I9" s="36" t="s">
        <v>48</v>
      </c>
      <c r="J9" s="36" t="s">
        <v>57</v>
      </c>
      <c r="K9" s="36" t="s">
        <v>58</v>
      </c>
      <c r="L9" s="35">
        <f>'Core section Data Entry'!L17</f>
        <v>0</v>
      </c>
      <c r="O9" s="37"/>
    </row>
    <row r="10" spans="3:15" ht="15.75">
      <c r="C10" s="32"/>
      <c r="D10" s="33"/>
      <c r="E10" s="33" t="s">
        <v>15</v>
      </c>
      <c r="F10" s="34" t="s">
        <v>18</v>
      </c>
      <c r="G10" s="35">
        <v>1</v>
      </c>
      <c r="I10" s="36" t="s">
        <v>59</v>
      </c>
      <c r="J10" s="36" t="s">
        <v>60</v>
      </c>
      <c r="K10" s="36" t="s">
        <v>61</v>
      </c>
      <c r="L10" s="35">
        <v>1</v>
      </c>
      <c r="O10" s="37"/>
    </row>
    <row r="11" spans="3:15" ht="15.75">
      <c r="C11" s="32"/>
      <c r="D11" s="33"/>
      <c r="E11" s="33" t="s">
        <v>15</v>
      </c>
      <c r="F11" s="34" t="s">
        <v>19</v>
      </c>
      <c r="G11" s="35">
        <v>1</v>
      </c>
      <c r="I11" s="36" t="s">
        <v>59</v>
      </c>
      <c r="J11" s="36" t="s">
        <v>60</v>
      </c>
      <c r="K11" s="36" t="s">
        <v>62</v>
      </c>
      <c r="L11" s="35">
        <f>'Core section Data Entry'!L19</f>
        <v>0</v>
      </c>
      <c r="O11" s="37"/>
    </row>
    <row r="12" spans="3:15" ht="15.75">
      <c r="C12" s="32"/>
      <c r="D12" s="33"/>
      <c r="E12" s="33" t="s">
        <v>20</v>
      </c>
      <c r="F12" s="34" t="s">
        <v>21</v>
      </c>
      <c r="G12" s="35">
        <v>1</v>
      </c>
      <c r="I12" s="36" t="s">
        <v>59</v>
      </c>
      <c r="J12" s="36" t="s">
        <v>60</v>
      </c>
      <c r="K12" s="36" t="s">
        <v>63</v>
      </c>
      <c r="L12" s="35">
        <f>'Core section Data Entry'!L20</f>
        <v>0</v>
      </c>
      <c r="O12" s="37"/>
    </row>
    <row r="13" spans="3:15" ht="15.75">
      <c r="C13" s="32"/>
      <c r="D13" s="33"/>
      <c r="E13" s="33" t="s">
        <v>20</v>
      </c>
      <c r="F13" s="34" t="s">
        <v>22</v>
      </c>
      <c r="G13" s="35">
        <f>'Core section Data Entry'!J11</f>
        <v>0</v>
      </c>
      <c r="I13" s="36" t="s">
        <v>59</v>
      </c>
      <c r="J13" s="36" t="s">
        <v>60</v>
      </c>
      <c r="K13" s="36" t="s">
        <v>64</v>
      </c>
      <c r="L13" s="35">
        <v>1</v>
      </c>
      <c r="O13" s="37"/>
    </row>
    <row r="14" spans="3:15" ht="15.75">
      <c r="C14" s="32"/>
      <c r="D14" s="33"/>
      <c r="E14" s="33" t="s">
        <v>20</v>
      </c>
      <c r="F14" s="34" t="s">
        <v>23</v>
      </c>
      <c r="G14" s="35">
        <v>1</v>
      </c>
      <c r="I14" s="36" t="s">
        <v>59</v>
      </c>
      <c r="J14" s="36" t="s">
        <v>60</v>
      </c>
      <c r="K14" s="36" t="s">
        <v>65</v>
      </c>
      <c r="L14" s="38">
        <f>'Core section Data Entry'!L22</f>
        <v>0</v>
      </c>
      <c r="O14" s="37"/>
    </row>
    <row r="15" spans="3:15" ht="15.75">
      <c r="C15" s="32"/>
      <c r="D15" s="33"/>
      <c r="E15" s="33" t="s">
        <v>20</v>
      </c>
      <c r="F15" s="34" t="s">
        <v>24</v>
      </c>
      <c r="G15" s="35">
        <f>'Core section Data Entry'!J13</f>
        <v>0</v>
      </c>
      <c r="I15" s="36" t="s">
        <v>59</v>
      </c>
      <c r="J15" s="36" t="s">
        <v>60</v>
      </c>
      <c r="K15" s="36" t="s">
        <v>66</v>
      </c>
      <c r="L15" s="38">
        <v>1</v>
      </c>
      <c r="O15" s="37"/>
    </row>
    <row r="16" spans="3:15" ht="15.75">
      <c r="C16" s="32"/>
      <c r="D16" s="33"/>
      <c r="E16" s="33" t="s">
        <v>20</v>
      </c>
      <c r="F16" s="34" t="s">
        <v>25</v>
      </c>
      <c r="G16" s="35">
        <v>1</v>
      </c>
      <c r="I16" s="36" t="s">
        <v>59</v>
      </c>
      <c r="J16" s="36" t="s">
        <v>49</v>
      </c>
      <c r="K16" s="36" t="s">
        <v>67</v>
      </c>
      <c r="L16" s="38">
        <f>'Core section Data Entry'!L24</f>
        <v>0</v>
      </c>
      <c r="O16" s="37"/>
    </row>
    <row r="17" spans="3:15" ht="15.75">
      <c r="C17" s="32"/>
      <c r="D17" s="33"/>
      <c r="E17" s="33" t="s">
        <v>20</v>
      </c>
      <c r="F17" s="34" t="s">
        <v>26</v>
      </c>
      <c r="G17" s="35">
        <f>'Core section Data Entry'!J15</f>
        <v>0</v>
      </c>
      <c r="I17" s="36" t="s">
        <v>59</v>
      </c>
      <c r="J17" s="36" t="s">
        <v>49</v>
      </c>
      <c r="K17" s="36" t="s">
        <v>68</v>
      </c>
      <c r="L17" s="38">
        <f>'Core section Data Entry'!L25</f>
        <v>0</v>
      </c>
      <c r="O17" s="37"/>
    </row>
    <row r="18" spans="3:15" ht="15.75">
      <c r="C18" s="32"/>
      <c r="D18" s="33"/>
      <c r="E18" s="33" t="s">
        <v>20</v>
      </c>
      <c r="F18" s="34" t="s">
        <v>27</v>
      </c>
      <c r="G18" s="35">
        <v>1</v>
      </c>
      <c r="I18" s="36" t="s">
        <v>59</v>
      </c>
      <c r="J18" s="36" t="s">
        <v>49</v>
      </c>
      <c r="K18" s="36" t="s">
        <v>69</v>
      </c>
      <c r="L18" s="38">
        <v>1</v>
      </c>
      <c r="O18" s="37"/>
    </row>
    <row r="19" spans="3:15" ht="15.75">
      <c r="C19" s="32"/>
      <c r="D19" s="33"/>
      <c r="E19" s="33" t="s">
        <v>20</v>
      </c>
      <c r="F19" s="34" t="s">
        <v>28</v>
      </c>
      <c r="G19" s="35">
        <f>'Core section Data Entry'!J17</f>
        <v>0</v>
      </c>
      <c r="I19" s="36" t="s">
        <v>59</v>
      </c>
      <c r="J19" s="36" t="s">
        <v>57</v>
      </c>
      <c r="K19" s="36" t="s">
        <v>70</v>
      </c>
      <c r="L19" s="38">
        <f>'Core section Data Entry'!L27</f>
        <v>0</v>
      </c>
      <c r="O19" s="37"/>
    </row>
    <row r="20" spans="3:15" ht="15.75">
      <c r="C20" s="32"/>
      <c r="D20" s="33"/>
      <c r="E20" s="33" t="s">
        <v>20</v>
      </c>
      <c r="F20" s="34" t="s">
        <v>29</v>
      </c>
      <c r="G20" s="35">
        <f>'Core section Data Entry'!J18</f>
        <v>0</v>
      </c>
      <c r="I20" s="36" t="s">
        <v>59</v>
      </c>
      <c r="J20" s="36" t="s">
        <v>57</v>
      </c>
      <c r="K20" s="36" t="s">
        <v>71</v>
      </c>
      <c r="L20" s="38">
        <f>'Core section Data Entry'!L28</f>
        <v>0</v>
      </c>
      <c r="O20" s="37"/>
    </row>
    <row r="21" spans="3:15" ht="15.75">
      <c r="C21" s="32"/>
      <c r="D21" s="33"/>
      <c r="E21" s="33" t="s">
        <v>30</v>
      </c>
      <c r="F21" s="34" t="s">
        <v>31</v>
      </c>
      <c r="G21" s="35">
        <v>1</v>
      </c>
      <c r="I21" s="36" t="s">
        <v>59</v>
      </c>
      <c r="J21" s="36" t="s">
        <v>57</v>
      </c>
      <c r="K21" s="36" t="s">
        <v>72</v>
      </c>
      <c r="L21" s="38">
        <f>'Core section Data Entry'!L29</f>
        <v>0</v>
      </c>
      <c r="O21" s="37"/>
    </row>
    <row r="22" spans="3:15" ht="15.75">
      <c r="C22" s="32"/>
      <c r="D22" s="33"/>
      <c r="E22" s="33" t="s">
        <v>30</v>
      </c>
      <c r="F22" s="34" t="s">
        <v>32</v>
      </c>
      <c r="G22" s="35">
        <v>1</v>
      </c>
      <c r="I22" s="36" t="s">
        <v>59</v>
      </c>
      <c r="J22" s="36" t="s">
        <v>57</v>
      </c>
      <c r="K22" s="36" t="s">
        <v>73</v>
      </c>
      <c r="L22" s="38">
        <v>1</v>
      </c>
      <c r="O22" s="37"/>
    </row>
    <row r="23" spans="3:15" ht="15.75">
      <c r="C23" s="32"/>
      <c r="D23" s="33"/>
      <c r="E23" s="33" t="s">
        <v>30</v>
      </c>
      <c r="F23" s="34" t="s">
        <v>33</v>
      </c>
      <c r="G23" s="35">
        <v>1</v>
      </c>
      <c r="I23" s="36" t="s">
        <v>59</v>
      </c>
      <c r="J23" s="36" t="s">
        <v>57</v>
      </c>
      <c r="K23" s="36" t="s">
        <v>74</v>
      </c>
      <c r="L23" s="38">
        <f>'Core section Data Entry'!L31</f>
        <v>0</v>
      </c>
      <c r="O23" s="37"/>
    </row>
    <row r="24" spans="3:15" ht="15.75">
      <c r="C24" s="32"/>
      <c r="D24" s="33"/>
      <c r="E24" s="33" t="s">
        <v>30</v>
      </c>
      <c r="F24" s="34" t="s">
        <v>34</v>
      </c>
      <c r="G24" s="35">
        <v>1</v>
      </c>
      <c r="I24" s="36" t="s">
        <v>59</v>
      </c>
      <c r="J24" s="36" t="s">
        <v>57</v>
      </c>
      <c r="K24" s="36" t="s">
        <v>75</v>
      </c>
      <c r="L24" s="38">
        <v>1</v>
      </c>
      <c r="O24" s="37"/>
    </row>
    <row r="25" spans="3:15" ht="15.75">
      <c r="C25" s="32"/>
      <c r="D25" s="33"/>
      <c r="E25" s="33" t="s">
        <v>35</v>
      </c>
      <c r="F25" s="34" t="s">
        <v>36</v>
      </c>
      <c r="G25" s="35">
        <v>1</v>
      </c>
      <c r="I25" s="36" t="s">
        <v>59</v>
      </c>
      <c r="J25" s="36" t="s">
        <v>57</v>
      </c>
      <c r="K25" s="36" t="s">
        <v>76</v>
      </c>
      <c r="L25" s="38">
        <f>'Core section Data Entry'!L33</f>
        <v>0</v>
      </c>
      <c r="O25" s="37"/>
    </row>
    <row r="26" spans="3:15" ht="15.75">
      <c r="C26" s="32"/>
      <c r="D26" s="33"/>
      <c r="E26" s="33" t="s">
        <v>35</v>
      </c>
      <c r="F26" s="34" t="s">
        <v>37</v>
      </c>
      <c r="G26" s="35">
        <f>'Core section Data Entry'!N11</f>
        <v>0</v>
      </c>
      <c r="I26" s="36" t="s">
        <v>59</v>
      </c>
      <c r="J26" s="36" t="s">
        <v>57</v>
      </c>
      <c r="K26" s="36" t="s">
        <v>77</v>
      </c>
      <c r="L26" s="38">
        <f>'Core section Data Entry'!L34</f>
        <v>0</v>
      </c>
      <c r="O26" s="37"/>
    </row>
    <row r="27" spans="3:15" ht="15.75">
      <c r="C27" s="32"/>
      <c r="D27" s="33"/>
      <c r="E27" s="33" t="s">
        <v>35</v>
      </c>
      <c r="F27" s="34" t="s">
        <v>38</v>
      </c>
      <c r="G27" s="35">
        <f>'Core section Data Entry'!N12</f>
        <v>0</v>
      </c>
      <c r="I27" s="36" t="s">
        <v>59</v>
      </c>
      <c r="J27" s="36" t="s">
        <v>57</v>
      </c>
      <c r="K27" s="36" t="s">
        <v>78</v>
      </c>
      <c r="L27" s="38">
        <f>'Core section Data Entry'!L35</f>
        <v>0</v>
      </c>
      <c r="O27" s="37"/>
    </row>
    <row r="28" spans="3:15" ht="15.75">
      <c r="C28" s="32"/>
      <c r="D28" s="33"/>
      <c r="E28" s="33" t="s">
        <v>35</v>
      </c>
      <c r="F28" s="34" t="s">
        <v>39</v>
      </c>
      <c r="G28" s="35">
        <f>'Core section Data Entry'!N13</f>
        <v>0</v>
      </c>
      <c r="I28" s="36" t="s">
        <v>59</v>
      </c>
      <c r="J28" s="36" t="s">
        <v>57</v>
      </c>
      <c r="K28" s="36" t="s">
        <v>79</v>
      </c>
      <c r="L28" s="38">
        <f>'Core section Data Entry'!L36</f>
        <v>0</v>
      </c>
      <c r="O28" s="37"/>
    </row>
    <row r="29" spans="3:15" ht="15.75">
      <c r="C29" s="32"/>
      <c r="D29" s="33"/>
      <c r="E29" s="33" t="s">
        <v>35</v>
      </c>
      <c r="F29" s="34" t="s">
        <v>40</v>
      </c>
      <c r="G29" s="35">
        <v>1</v>
      </c>
      <c r="I29" s="36" t="s">
        <v>80</v>
      </c>
      <c r="J29" s="36" t="s">
        <v>60</v>
      </c>
      <c r="K29" s="36" t="s">
        <v>81</v>
      </c>
      <c r="L29" s="38">
        <f>'Core section Data Entry'!L37</f>
        <v>0</v>
      </c>
      <c r="O29" s="37"/>
    </row>
    <row r="30" spans="3:15" ht="15.75">
      <c r="C30" s="32"/>
      <c r="D30" s="33"/>
      <c r="E30" s="33" t="s">
        <v>35</v>
      </c>
      <c r="F30" s="34" t="s">
        <v>41</v>
      </c>
      <c r="G30" s="35">
        <f>'Core section Data Entry'!N15</f>
        <v>0</v>
      </c>
      <c r="I30" s="36" t="s">
        <v>80</v>
      </c>
      <c r="J30" s="36" t="s">
        <v>60</v>
      </c>
      <c r="K30" s="36" t="s">
        <v>82</v>
      </c>
      <c r="L30" s="38">
        <f>'Core section Data Entry'!L38</f>
        <v>0</v>
      </c>
      <c r="O30" s="37"/>
    </row>
    <row r="31" spans="3:15" ht="15.75">
      <c r="C31" s="32"/>
      <c r="D31" s="33"/>
      <c r="E31" s="33" t="s">
        <v>35</v>
      </c>
      <c r="F31" s="34" t="s">
        <v>42</v>
      </c>
      <c r="G31" s="35">
        <v>1</v>
      </c>
      <c r="I31" s="36" t="s">
        <v>80</v>
      </c>
      <c r="J31" s="36" t="s">
        <v>60</v>
      </c>
      <c r="K31" s="36" t="s">
        <v>83</v>
      </c>
      <c r="L31" s="38">
        <f>'Core section Data Entry'!L39</f>
        <v>0</v>
      </c>
      <c r="O31" s="37"/>
    </row>
    <row r="32" spans="3:15" ht="15.75">
      <c r="C32" s="32"/>
      <c r="D32" s="33"/>
      <c r="E32" s="33" t="s">
        <v>43</v>
      </c>
      <c r="F32" s="34" t="s">
        <v>44</v>
      </c>
      <c r="G32" s="35">
        <f>'Core section Data Entry'!P10</f>
        <v>0</v>
      </c>
      <c r="I32" s="36" t="s">
        <v>80</v>
      </c>
      <c r="J32" s="36" t="s">
        <v>60</v>
      </c>
      <c r="K32" s="36" t="s">
        <v>84</v>
      </c>
      <c r="L32" s="38">
        <v>1</v>
      </c>
      <c r="O32" s="37"/>
    </row>
    <row r="33" spans="3:15" ht="15.75">
      <c r="C33" s="32"/>
      <c r="D33" s="33"/>
      <c r="E33" s="33" t="s">
        <v>43</v>
      </c>
      <c r="F33" s="34" t="s">
        <v>45</v>
      </c>
      <c r="G33" s="35">
        <f>'Core section Data Entry'!P11</f>
        <v>0</v>
      </c>
      <c r="I33" s="36" t="s">
        <v>80</v>
      </c>
      <c r="J33" s="36" t="s">
        <v>60</v>
      </c>
      <c r="K33" s="36" t="s">
        <v>85</v>
      </c>
      <c r="L33" s="38">
        <f>'Core section Data Entry'!L41</f>
        <v>0</v>
      </c>
      <c r="O33" s="37"/>
    </row>
    <row r="34" spans="3:15" ht="15.75">
      <c r="C34" s="32"/>
      <c r="D34" s="33"/>
      <c r="E34" s="33" t="s">
        <v>43</v>
      </c>
      <c r="F34" s="34" t="s">
        <v>46</v>
      </c>
      <c r="G34" s="35">
        <v>1</v>
      </c>
      <c r="I34" s="36" t="s">
        <v>80</v>
      </c>
      <c r="J34" s="36" t="s">
        <v>60</v>
      </c>
      <c r="K34" s="36" t="s">
        <v>86</v>
      </c>
      <c r="L34" s="38">
        <f>'Core section Data Entry'!L42</f>
        <v>0</v>
      </c>
      <c r="O34" s="37"/>
    </row>
    <row r="35" spans="3:15" ht="15.75">
      <c r="I35" s="36" t="s">
        <v>80</v>
      </c>
      <c r="J35" s="36" t="s">
        <v>49</v>
      </c>
      <c r="K35" s="36" t="s">
        <v>87</v>
      </c>
      <c r="L35" s="38">
        <v>1</v>
      </c>
      <c r="O35" s="37"/>
    </row>
    <row r="36" spans="3:15" ht="15.75">
      <c r="I36" s="36" t="s">
        <v>80</v>
      </c>
      <c r="J36" s="36" t="s">
        <v>49</v>
      </c>
      <c r="K36" s="36" t="s">
        <v>88</v>
      </c>
      <c r="L36" s="38">
        <f>'Core section Data Entry'!L44</f>
        <v>0</v>
      </c>
      <c r="O36" s="37"/>
    </row>
    <row r="37" spans="3:15" ht="15.75">
      <c r="I37" s="36" t="s">
        <v>80</v>
      </c>
      <c r="J37" s="36" t="s">
        <v>49</v>
      </c>
      <c r="K37" s="36" t="s">
        <v>89</v>
      </c>
      <c r="L37" s="38">
        <f>'Core section Data Entry'!L45</f>
        <v>0</v>
      </c>
      <c r="O37" s="37"/>
    </row>
    <row r="38" spans="3:15" ht="15.75">
      <c r="I38" s="36" t="s">
        <v>80</v>
      </c>
      <c r="J38" s="36" t="s">
        <v>57</v>
      </c>
      <c r="K38" s="36" t="s">
        <v>90</v>
      </c>
      <c r="L38" s="38">
        <f>'Core section Data Entry'!L46</f>
        <v>0</v>
      </c>
      <c r="O38" s="37"/>
    </row>
    <row r="39" spans="3:15" ht="15.75">
      <c r="I39" s="36" t="s">
        <v>80</v>
      </c>
      <c r="J39" s="36" t="s">
        <v>57</v>
      </c>
      <c r="K39" s="36" t="s">
        <v>91</v>
      </c>
      <c r="L39" s="38">
        <f>'Core section Data Entry'!L47</f>
        <v>0</v>
      </c>
      <c r="O39" s="37"/>
    </row>
    <row r="40" spans="3:15" ht="15.75">
      <c r="I40" s="36" t="s">
        <v>80</v>
      </c>
      <c r="J40" s="36" t="s">
        <v>57</v>
      </c>
      <c r="K40" s="36" t="s">
        <v>92</v>
      </c>
      <c r="L40" s="38">
        <f>'Core section Data Entry'!L48</f>
        <v>0</v>
      </c>
      <c r="O40" s="37"/>
    </row>
    <row r="41" spans="3:15" ht="15.75">
      <c r="I41" s="36" t="s">
        <v>80</v>
      </c>
      <c r="J41" s="36" t="s">
        <v>57</v>
      </c>
      <c r="K41" s="36" t="s">
        <v>93</v>
      </c>
      <c r="L41" s="38">
        <f>'Core section Data Entry'!L49</f>
        <v>0</v>
      </c>
      <c r="O41" s="37"/>
    </row>
    <row r="42" spans="3:15" ht="15.75">
      <c r="I42" s="36" t="s">
        <v>94</v>
      </c>
      <c r="J42" s="36" t="s">
        <v>60</v>
      </c>
      <c r="K42" s="36" t="s">
        <v>95</v>
      </c>
      <c r="L42" s="38">
        <f>'Core section Data Entry'!L50</f>
        <v>0</v>
      </c>
      <c r="O42" s="37"/>
    </row>
    <row r="43" spans="3:15" ht="15.75">
      <c r="I43" s="36" t="s">
        <v>94</v>
      </c>
      <c r="J43" s="36" t="s">
        <v>60</v>
      </c>
      <c r="K43" s="36" t="s">
        <v>96</v>
      </c>
      <c r="L43" s="38">
        <f>'Core section Data Entry'!L51</f>
        <v>0</v>
      </c>
      <c r="O43" s="37"/>
    </row>
    <row r="44" spans="3:15" ht="15.75">
      <c r="I44" s="36" t="s">
        <v>94</v>
      </c>
      <c r="J44" s="36" t="s">
        <v>60</v>
      </c>
      <c r="K44" s="36" t="s">
        <v>97</v>
      </c>
      <c r="L44" s="38">
        <v>1</v>
      </c>
      <c r="O44" s="37"/>
    </row>
    <row r="45" spans="3:15" ht="15.75">
      <c r="I45" s="36" t="s">
        <v>94</v>
      </c>
      <c r="J45" s="36" t="s">
        <v>60</v>
      </c>
      <c r="K45" s="36" t="s">
        <v>98</v>
      </c>
      <c r="L45" s="38">
        <f>'Core section Data Entry'!L53</f>
        <v>0</v>
      </c>
      <c r="O45" s="37"/>
    </row>
    <row r="46" spans="3:15" ht="15.75">
      <c r="I46" s="36" t="s">
        <v>94</v>
      </c>
      <c r="J46" s="36" t="s">
        <v>60</v>
      </c>
      <c r="K46" s="36" t="s">
        <v>99</v>
      </c>
      <c r="L46" s="38">
        <f>'Core section Data Entry'!L54</f>
        <v>0</v>
      </c>
      <c r="O46" s="37"/>
    </row>
    <row r="47" spans="3:15" ht="15.75">
      <c r="I47" s="36" t="s">
        <v>94</v>
      </c>
      <c r="J47" s="36" t="s">
        <v>60</v>
      </c>
      <c r="K47" s="36" t="s">
        <v>100</v>
      </c>
      <c r="L47" s="38">
        <f>'Core section Data Entry'!L55</f>
        <v>0</v>
      </c>
      <c r="O47" s="37"/>
    </row>
    <row r="48" spans="3:15" ht="15.75">
      <c r="I48" s="36" t="s">
        <v>94</v>
      </c>
      <c r="J48" s="36" t="s">
        <v>60</v>
      </c>
      <c r="K48" s="36" t="s">
        <v>101</v>
      </c>
      <c r="L48" s="38">
        <v>1</v>
      </c>
      <c r="O48" s="37"/>
    </row>
    <row r="49" spans="9:15" ht="15.75">
      <c r="I49" s="36" t="s">
        <v>94</v>
      </c>
      <c r="J49" s="36" t="s">
        <v>49</v>
      </c>
      <c r="K49" s="36" t="s">
        <v>102</v>
      </c>
      <c r="L49" s="38">
        <f>'Core section Data Entry'!L57</f>
        <v>0</v>
      </c>
      <c r="O49" s="37"/>
    </row>
    <row r="50" spans="9:15" ht="15.75">
      <c r="I50" s="36" t="s">
        <v>94</v>
      </c>
      <c r="J50" s="36" t="s">
        <v>57</v>
      </c>
      <c r="K50" s="36" t="s">
        <v>103</v>
      </c>
      <c r="L50" s="38">
        <f>'Core section Data Entry'!L58</f>
        <v>0</v>
      </c>
      <c r="O50" s="37"/>
    </row>
    <row r="51" spans="9:15" ht="15.75">
      <c r="I51" s="36" t="s">
        <v>94</v>
      </c>
      <c r="J51" s="36" t="s">
        <v>57</v>
      </c>
      <c r="K51" s="36" t="s">
        <v>104</v>
      </c>
      <c r="L51" s="38">
        <f>'Core section Data Entry'!L59</f>
        <v>0</v>
      </c>
      <c r="O51" s="37"/>
    </row>
    <row r="52" spans="9:15" ht="15.75">
      <c r="I52" s="36" t="s">
        <v>94</v>
      </c>
      <c r="J52" s="36" t="s">
        <v>57</v>
      </c>
      <c r="K52" s="36" t="s">
        <v>105</v>
      </c>
      <c r="L52" s="38">
        <v>1</v>
      </c>
      <c r="O52" s="37"/>
    </row>
    <row r="53" spans="9:15" ht="15.75">
      <c r="I53" s="36" t="s">
        <v>106</v>
      </c>
      <c r="J53" s="36" t="s">
        <v>60</v>
      </c>
      <c r="K53" s="36" t="s">
        <v>107</v>
      </c>
      <c r="L53" s="38">
        <f>'Core section Data Entry'!L61</f>
        <v>0</v>
      </c>
      <c r="O53" s="37"/>
    </row>
    <row r="54" spans="9:15" ht="15.75">
      <c r="I54" s="36" t="s">
        <v>106</v>
      </c>
      <c r="J54" s="36" t="s">
        <v>60</v>
      </c>
      <c r="K54" s="36" t="s">
        <v>108</v>
      </c>
      <c r="L54" s="38">
        <f>'Core section Data Entry'!L62</f>
        <v>0</v>
      </c>
      <c r="O54" s="37"/>
    </row>
    <row r="55" spans="9:15" ht="15.75">
      <c r="I55" s="36" t="s">
        <v>106</v>
      </c>
      <c r="J55" s="36" t="s">
        <v>60</v>
      </c>
      <c r="K55" s="36" t="s">
        <v>109</v>
      </c>
      <c r="L55" s="38">
        <f>'Core section Data Entry'!L63</f>
        <v>0</v>
      </c>
      <c r="O55" s="37"/>
    </row>
    <row r="56" spans="9:15" ht="15.75">
      <c r="I56" s="36" t="s">
        <v>106</v>
      </c>
      <c r="J56" s="36" t="s">
        <v>60</v>
      </c>
      <c r="K56" s="36" t="s">
        <v>110</v>
      </c>
      <c r="L56" s="38">
        <v>1</v>
      </c>
      <c r="O56" s="37"/>
    </row>
    <row r="57" spans="9:15" ht="15.75">
      <c r="I57" s="36" t="s">
        <v>106</v>
      </c>
      <c r="J57" s="36" t="s">
        <v>49</v>
      </c>
      <c r="K57" s="36" t="s">
        <v>111</v>
      </c>
      <c r="L57" s="38">
        <f>'Core section Data Entry'!L65</f>
        <v>0</v>
      </c>
      <c r="O57" s="37"/>
    </row>
    <row r="58" spans="9:15" ht="15.75">
      <c r="I58" s="36" t="s">
        <v>106</v>
      </c>
      <c r="J58" s="36" t="s">
        <v>49</v>
      </c>
      <c r="K58" s="36" t="s">
        <v>112</v>
      </c>
      <c r="L58" s="38">
        <f>'Core section Data Entry'!L66</f>
        <v>0</v>
      </c>
      <c r="O58" s="37"/>
    </row>
    <row r="59" spans="9:15" ht="15.75">
      <c r="I59" s="36" t="s">
        <v>106</v>
      </c>
      <c r="J59" s="36" t="s">
        <v>49</v>
      </c>
      <c r="K59" s="36" t="s">
        <v>113</v>
      </c>
      <c r="L59" s="38">
        <v>1</v>
      </c>
      <c r="O59" s="37"/>
    </row>
    <row r="60" spans="9:15" ht="15.75">
      <c r="I60" s="36" t="s">
        <v>106</v>
      </c>
      <c r="J60" s="36" t="s">
        <v>49</v>
      </c>
      <c r="K60" s="36" t="s">
        <v>114</v>
      </c>
      <c r="L60" s="38">
        <v>1</v>
      </c>
      <c r="O60" s="37"/>
    </row>
    <row r="61" spans="9:15" ht="15.75">
      <c r="I61" s="36" t="s">
        <v>106</v>
      </c>
      <c r="J61" s="36" t="s">
        <v>49</v>
      </c>
      <c r="K61" s="36" t="s">
        <v>115</v>
      </c>
      <c r="L61" s="38">
        <f>'Core section Data Entry'!L69</f>
        <v>0</v>
      </c>
      <c r="O61" s="37"/>
    </row>
    <row r="62" spans="9:15" ht="15.75">
      <c r="I62" s="36" t="s">
        <v>106</v>
      </c>
      <c r="J62" s="36" t="s">
        <v>57</v>
      </c>
      <c r="K62" s="36" t="s">
        <v>116</v>
      </c>
      <c r="L62" s="38">
        <v>1</v>
      </c>
      <c r="O62" s="37"/>
    </row>
    <row r="63" spans="9:15" ht="15.75">
      <c r="I63" s="36" t="s">
        <v>106</v>
      </c>
      <c r="J63" s="36" t="s">
        <v>57</v>
      </c>
      <c r="K63" s="36" t="s">
        <v>117</v>
      </c>
      <c r="L63" s="38">
        <f>'Core section Data Entry'!L71</f>
        <v>0</v>
      </c>
      <c r="O63" s="37"/>
    </row>
    <row r="64" spans="9:15" ht="15.75">
      <c r="I64" s="36" t="s">
        <v>118</v>
      </c>
      <c r="J64" s="36" t="s">
        <v>60</v>
      </c>
      <c r="K64" s="36" t="s">
        <v>119</v>
      </c>
      <c r="L64" s="38">
        <f>'Core section Data Entry'!L72</f>
        <v>0</v>
      </c>
      <c r="O64" s="37"/>
    </row>
    <row r="65" spans="9:15" ht="15.75">
      <c r="I65" s="36" t="s">
        <v>118</v>
      </c>
      <c r="J65" s="36" t="s">
        <v>49</v>
      </c>
      <c r="K65" s="36" t="s">
        <v>120</v>
      </c>
      <c r="L65" s="38">
        <f>'Core section Data Entry'!L73</f>
        <v>0</v>
      </c>
      <c r="O65" s="37"/>
    </row>
    <row r="66" spans="9:15" ht="15.75">
      <c r="I66" s="36" t="s">
        <v>118</v>
      </c>
      <c r="J66" s="36" t="s">
        <v>57</v>
      </c>
      <c r="K66" s="36" t="s">
        <v>121</v>
      </c>
      <c r="L66" s="38">
        <v>1</v>
      </c>
      <c r="O66" s="37"/>
    </row>
    <row r="67" spans="9:15" ht="15.75">
      <c r="I67" s="36" t="s">
        <v>118</v>
      </c>
      <c r="J67" s="36" t="s">
        <v>57</v>
      </c>
      <c r="K67" s="36" t="s">
        <v>122</v>
      </c>
      <c r="L67" s="38">
        <f>'Core section Data Entry'!L75</f>
        <v>0</v>
      </c>
      <c r="O67" s="37"/>
    </row>
    <row r="68" spans="9:15" ht="15.75">
      <c r="I68" s="36" t="s">
        <v>118</v>
      </c>
      <c r="J68" s="36" t="s">
        <v>57</v>
      </c>
      <c r="K68" s="36" t="s">
        <v>123</v>
      </c>
      <c r="L68" s="38">
        <v>1</v>
      </c>
      <c r="O68" s="37"/>
    </row>
    <row r="69" spans="9:15" ht="15.75">
      <c r="I69" s="36" t="s">
        <v>124</v>
      </c>
      <c r="J69" s="36" t="s">
        <v>60</v>
      </c>
      <c r="K69" s="36" t="s">
        <v>125</v>
      </c>
      <c r="L69" s="38">
        <f>'Core section Data Entry'!L77</f>
        <v>0</v>
      </c>
      <c r="O69" s="37"/>
    </row>
    <row r="70" spans="9:15" ht="15.75">
      <c r="I70" s="36" t="s">
        <v>124</v>
      </c>
      <c r="J70" s="36" t="s">
        <v>49</v>
      </c>
      <c r="K70" s="36" t="s">
        <v>126</v>
      </c>
      <c r="L70" s="38">
        <v>1</v>
      </c>
      <c r="O70" s="37"/>
    </row>
    <row r="71" spans="9:15" ht="15.75">
      <c r="I71" s="36" t="s">
        <v>124</v>
      </c>
      <c r="J71" s="36" t="s">
        <v>49</v>
      </c>
      <c r="K71" s="36" t="s">
        <v>127</v>
      </c>
      <c r="L71" s="38">
        <f>'Core section Data Entry'!L79</f>
        <v>0</v>
      </c>
      <c r="O71" s="37"/>
    </row>
    <row r="72" spans="9:15" ht="15.75">
      <c r="I72" s="36" t="s">
        <v>124</v>
      </c>
      <c r="J72" s="36" t="s">
        <v>57</v>
      </c>
      <c r="K72" s="36" t="s">
        <v>128</v>
      </c>
      <c r="L72" s="38">
        <f>'Core section Data Entry'!L80</f>
        <v>0</v>
      </c>
      <c r="O72" s="37"/>
    </row>
    <row r="73" spans="9:15" ht="15.75">
      <c r="I73" s="39" t="s">
        <v>124</v>
      </c>
      <c r="J73" s="39" t="s">
        <v>57</v>
      </c>
      <c r="K73" s="39" t="s">
        <v>129</v>
      </c>
      <c r="L73" s="40">
        <v>1</v>
      </c>
      <c r="O73" s="37"/>
    </row>
  </sheetData>
  <dataValidations count="1">
    <dataValidation type="list" allowBlank="1" showInputMessage="1" showErrorMessage="1" sqref="G2:G34 L2:L9 L10:L73" xr:uid="{00000000-0002-0000-1000-000000000000}">
      <formula1>"0,1"</formula1>
    </dataValidation>
  </dataValidations>
  <pageMargins left="0.75" right="0.75" top="1" bottom="1" header="0.5" footer="0.5"/>
  <pageSetup scale="99" fitToWidth="0" orientation="portrait"/>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H12"/>
  <sheetViews>
    <sheetView workbookViewId="0">
      <selection activeCell="H9" sqref="H9"/>
    </sheetView>
  </sheetViews>
  <sheetFormatPr defaultColWidth="9.140625" defaultRowHeight="15"/>
  <cols>
    <col min="1" max="1" width="15"/>
  </cols>
  <sheetData>
    <row r="3" spans="1:8">
      <c r="A3" t="s">
        <v>6</v>
      </c>
      <c r="B3" t="s">
        <v>155</v>
      </c>
    </row>
    <row r="4" spans="1:8">
      <c r="A4" t="s">
        <v>6</v>
      </c>
      <c r="B4">
        <v>0</v>
      </c>
    </row>
    <row r="5" spans="1:8">
      <c r="A5" t="s">
        <v>139</v>
      </c>
      <c r="B5">
        <v>0</v>
      </c>
    </row>
    <row r="8" spans="1:8">
      <c r="G8" t="s">
        <v>156</v>
      </c>
    </row>
    <row r="9" spans="1:8">
      <c r="G9" t="s">
        <v>157</v>
      </c>
      <c r="H9" t="e">
        <f>AVERAGE('Main Data'!F2:F34)</f>
        <v>#DIV/0!</v>
      </c>
    </row>
    <row r="10" spans="1:8">
      <c r="G10" t="s">
        <v>158</v>
      </c>
    </row>
    <row r="11" spans="1:8">
      <c r="G11" t="s">
        <v>159</v>
      </c>
    </row>
    <row r="12" spans="1:8">
      <c r="G12" t="s">
        <v>160</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06"/>
  <sheetViews>
    <sheetView workbookViewId="0">
      <selection activeCell="J7" sqref="J7"/>
    </sheetView>
  </sheetViews>
  <sheetFormatPr defaultColWidth="9.140625" defaultRowHeight="15"/>
  <sheetData>
    <row r="1" spans="1:6">
      <c r="A1" t="s">
        <v>0</v>
      </c>
      <c r="B1" t="s">
        <v>1</v>
      </c>
      <c r="C1" t="s">
        <v>2</v>
      </c>
      <c r="D1" t="s">
        <v>3</v>
      </c>
      <c r="E1" t="s">
        <v>4</v>
      </c>
      <c r="F1" t="s">
        <v>5</v>
      </c>
    </row>
    <row r="2" spans="1:6">
      <c r="A2" t="s">
        <v>6</v>
      </c>
      <c r="B2" t="s">
        <v>7</v>
      </c>
      <c r="C2" t="s">
        <v>8</v>
      </c>
      <c r="D2" t="s">
        <v>9</v>
      </c>
      <c r="F2" t="s">
        <v>135</v>
      </c>
    </row>
    <row r="3" spans="1:6">
      <c r="A3" t="s">
        <v>6</v>
      </c>
      <c r="B3" t="s">
        <v>7</v>
      </c>
      <c r="C3" t="s">
        <v>8</v>
      </c>
      <c r="D3" t="s">
        <v>10</v>
      </c>
      <c r="F3" t="s">
        <v>134</v>
      </c>
    </row>
    <row r="4" spans="1:6">
      <c r="A4" t="s">
        <v>6</v>
      </c>
      <c r="B4" t="s">
        <v>7</v>
      </c>
      <c r="C4" t="s">
        <v>8</v>
      </c>
      <c r="D4" t="s">
        <v>11</v>
      </c>
      <c r="F4" t="s">
        <v>135</v>
      </c>
    </row>
    <row r="5" spans="1:6">
      <c r="A5" t="s">
        <v>6</v>
      </c>
      <c r="B5" t="s">
        <v>7</v>
      </c>
      <c r="C5" t="s">
        <v>8</v>
      </c>
      <c r="D5" t="s">
        <v>12</v>
      </c>
      <c r="F5" t="s">
        <v>134</v>
      </c>
    </row>
    <row r="6" spans="1:6">
      <c r="A6" t="s">
        <v>6</v>
      </c>
      <c r="B6" t="s">
        <v>7</v>
      </c>
      <c r="C6" t="s">
        <v>8</v>
      </c>
      <c r="D6" t="s">
        <v>13</v>
      </c>
      <c r="F6" t="s">
        <v>134</v>
      </c>
    </row>
    <row r="7" spans="1:6">
      <c r="A7" t="s">
        <v>6</v>
      </c>
      <c r="B7" t="s">
        <v>7</v>
      </c>
      <c r="C7" t="s">
        <v>8</v>
      </c>
      <c r="D7" t="s">
        <v>14</v>
      </c>
      <c r="F7" t="s">
        <v>134</v>
      </c>
    </row>
    <row r="8" spans="1:6">
      <c r="A8" t="s">
        <v>6</v>
      </c>
      <c r="B8" t="s">
        <v>7</v>
      </c>
      <c r="C8" t="s">
        <v>15</v>
      </c>
      <c r="D8" t="s">
        <v>16</v>
      </c>
      <c r="F8" t="s">
        <v>135</v>
      </c>
    </row>
    <row r="9" spans="1:6">
      <c r="A9" t="s">
        <v>6</v>
      </c>
      <c r="B9" t="s">
        <v>7</v>
      </c>
      <c r="C9" t="s">
        <v>15</v>
      </c>
      <c r="D9" t="s">
        <v>17</v>
      </c>
      <c r="F9" t="s">
        <v>135</v>
      </c>
    </row>
    <row r="10" spans="1:6">
      <c r="A10" t="s">
        <v>6</v>
      </c>
      <c r="B10" t="s">
        <v>7</v>
      </c>
      <c r="C10" t="s">
        <v>15</v>
      </c>
      <c r="D10" t="s">
        <v>18</v>
      </c>
      <c r="F10" t="s">
        <v>135</v>
      </c>
    </row>
    <row r="11" spans="1:6">
      <c r="A11" t="s">
        <v>6</v>
      </c>
      <c r="B11" t="s">
        <v>7</v>
      </c>
      <c r="C11" t="s">
        <v>15</v>
      </c>
      <c r="D11" t="s">
        <v>19</v>
      </c>
      <c r="F11" t="s">
        <v>135</v>
      </c>
    </row>
    <row r="12" spans="1:6">
      <c r="A12" t="s">
        <v>6</v>
      </c>
      <c r="B12" t="s">
        <v>7</v>
      </c>
      <c r="C12" t="s">
        <v>20</v>
      </c>
      <c r="D12" t="s">
        <v>21</v>
      </c>
      <c r="F12" t="s">
        <v>135</v>
      </c>
    </row>
    <row r="13" spans="1:6">
      <c r="A13" t="s">
        <v>6</v>
      </c>
      <c r="B13" t="s">
        <v>7</v>
      </c>
      <c r="C13" t="s">
        <v>20</v>
      </c>
      <c r="D13" t="s">
        <v>22</v>
      </c>
      <c r="F13" t="s">
        <v>134</v>
      </c>
    </row>
    <row r="14" spans="1:6">
      <c r="A14" t="s">
        <v>6</v>
      </c>
      <c r="B14" t="s">
        <v>7</v>
      </c>
      <c r="C14" t="s">
        <v>20</v>
      </c>
      <c r="D14" t="s">
        <v>23</v>
      </c>
      <c r="F14" t="s">
        <v>135</v>
      </c>
    </row>
    <row r="15" spans="1:6">
      <c r="A15" t="s">
        <v>6</v>
      </c>
      <c r="B15" t="s">
        <v>7</v>
      </c>
      <c r="C15" t="s">
        <v>20</v>
      </c>
      <c r="D15" t="s">
        <v>24</v>
      </c>
      <c r="F15" t="s">
        <v>134</v>
      </c>
    </row>
    <row r="16" spans="1:6">
      <c r="A16" t="s">
        <v>6</v>
      </c>
      <c r="B16" t="s">
        <v>7</v>
      </c>
      <c r="C16" t="s">
        <v>20</v>
      </c>
      <c r="D16" t="s">
        <v>25</v>
      </c>
      <c r="F16" t="s">
        <v>135</v>
      </c>
    </row>
    <row r="17" spans="1:6">
      <c r="A17" t="s">
        <v>6</v>
      </c>
      <c r="B17" t="s">
        <v>7</v>
      </c>
      <c r="C17" t="s">
        <v>20</v>
      </c>
      <c r="D17" t="s">
        <v>26</v>
      </c>
      <c r="F17" t="s">
        <v>134</v>
      </c>
    </row>
    <row r="18" spans="1:6">
      <c r="A18" t="s">
        <v>6</v>
      </c>
      <c r="B18" t="s">
        <v>7</v>
      </c>
      <c r="C18" t="s">
        <v>20</v>
      </c>
      <c r="D18" t="s">
        <v>27</v>
      </c>
      <c r="F18" t="s">
        <v>135</v>
      </c>
    </row>
    <row r="19" spans="1:6">
      <c r="A19" t="s">
        <v>6</v>
      </c>
      <c r="B19" t="s">
        <v>7</v>
      </c>
      <c r="C19" t="s">
        <v>20</v>
      </c>
      <c r="D19" t="s">
        <v>28</v>
      </c>
      <c r="F19" t="s">
        <v>134</v>
      </c>
    </row>
    <row r="20" spans="1:6">
      <c r="A20" t="s">
        <v>6</v>
      </c>
      <c r="B20" t="s">
        <v>7</v>
      </c>
      <c r="C20" t="s">
        <v>20</v>
      </c>
      <c r="D20" t="s">
        <v>29</v>
      </c>
      <c r="F20" t="s">
        <v>134</v>
      </c>
    </row>
    <row r="21" spans="1:6">
      <c r="A21" t="s">
        <v>6</v>
      </c>
      <c r="B21" t="s">
        <v>7</v>
      </c>
      <c r="C21" t="s">
        <v>30</v>
      </c>
      <c r="D21" t="s">
        <v>31</v>
      </c>
      <c r="F21" t="s">
        <v>135</v>
      </c>
    </row>
    <row r="22" spans="1:6">
      <c r="A22" t="s">
        <v>6</v>
      </c>
      <c r="B22" t="s">
        <v>7</v>
      </c>
      <c r="C22" t="s">
        <v>30</v>
      </c>
      <c r="D22" t="s">
        <v>32</v>
      </c>
      <c r="F22" t="s">
        <v>135</v>
      </c>
    </row>
    <row r="23" spans="1:6">
      <c r="A23" t="s">
        <v>6</v>
      </c>
      <c r="B23" t="s">
        <v>7</v>
      </c>
      <c r="C23" t="s">
        <v>30</v>
      </c>
      <c r="D23" t="s">
        <v>33</v>
      </c>
      <c r="F23" t="s">
        <v>135</v>
      </c>
    </row>
    <row r="24" spans="1:6">
      <c r="A24" t="s">
        <v>6</v>
      </c>
      <c r="B24" t="s">
        <v>7</v>
      </c>
      <c r="C24" t="s">
        <v>30</v>
      </c>
      <c r="D24" t="s">
        <v>34</v>
      </c>
      <c r="F24" t="s">
        <v>135</v>
      </c>
    </row>
    <row r="25" spans="1:6">
      <c r="A25" t="s">
        <v>6</v>
      </c>
      <c r="B25" t="s">
        <v>7</v>
      </c>
      <c r="C25" t="s">
        <v>35</v>
      </c>
      <c r="D25" t="s">
        <v>36</v>
      </c>
      <c r="F25" t="s">
        <v>135</v>
      </c>
    </row>
    <row r="26" spans="1:6">
      <c r="A26" t="s">
        <v>6</v>
      </c>
      <c r="B26" t="s">
        <v>7</v>
      </c>
      <c r="C26" t="s">
        <v>35</v>
      </c>
      <c r="D26" t="s">
        <v>37</v>
      </c>
      <c r="F26" t="s">
        <v>134</v>
      </c>
    </row>
    <row r="27" spans="1:6">
      <c r="A27" t="s">
        <v>6</v>
      </c>
      <c r="B27" t="s">
        <v>7</v>
      </c>
      <c r="C27" t="s">
        <v>35</v>
      </c>
      <c r="D27" t="s">
        <v>38</v>
      </c>
      <c r="F27" t="s">
        <v>134</v>
      </c>
    </row>
    <row r="28" spans="1:6">
      <c r="A28" t="s">
        <v>6</v>
      </c>
      <c r="B28" t="s">
        <v>7</v>
      </c>
      <c r="C28" t="s">
        <v>35</v>
      </c>
      <c r="D28" t="s">
        <v>39</v>
      </c>
      <c r="F28" t="s">
        <v>134</v>
      </c>
    </row>
    <row r="29" spans="1:6">
      <c r="A29" t="s">
        <v>6</v>
      </c>
      <c r="B29" t="s">
        <v>7</v>
      </c>
      <c r="C29" t="s">
        <v>35</v>
      </c>
      <c r="D29" t="s">
        <v>40</v>
      </c>
      <c r="F29" t="s">
        <v>135</v>
      </c>
    </row>
    <row r="30" spans="1:6">
      <c r="A30" t="s">
        <v>6</v>
      </c>
      <c r="B30" t="s">
        <v>7</v>
      </c>
      <c r="C30" t="s">
        <v>35</v>
      </c>
      <c r="D30" t="s">
        <v>41</v>
      </c>
      <c r="F30" t="s">
        <v>134</v>
      </c>
    </row>
    <row r="31" spans="1:6">
      <c r="A31" t="s">
        <v>6</v>
      </c>
      <c r="B31" t="s">
        <v>7</v>
      </c>
      <c r="C31" t="s">
        <v>35</v>
      </c>
      <c r="D31" t="s">
        <v>42</v>
      </c>
      <c r="F31" t="s">
        <v>135</v>
      </c>
    </row>
    <row r="32" spans="1:6">
      <c r="A32" t="s">
        <v>6</v>
      </c>
      <c r="B32" t="s">
        <v>7</v>
      </c>
      <c r="C32" t="s">
        <v>43</v>
      </c>
      <c r="D32" t="s">
        <v>44</v>
      </c>
      <c r="F32" t="s">
        <v>134</v>
      </c>
    </row>
    <row r="33" spans="1:6">
      <c r="A33" t="s">
        <v>6</v>
      </c>
      <c r="B33" t="s">
        <v>7</v>
      </c>
      <c r="C33" t="s">
        <v>43</v>
      </c>
      <c r="D33" t="s">
        <v>45</v>
      </c>
      <c r="F33" t="s">
        <v>134</v>
      </c>
    </row>
    <row r="34" spans="1:6">
      <c r="A34" t="s">
        <v>6</v>
      </c>
      <c r="B34" t="s">
        <v>7</v>
      </c>
      <c r="C34" t="s">
        <v>43</v>
      </c>
      <c r="D34" t="s">
        <v>46</v>
      </c>
      <c r="F34" t="s">
        <v>135</v>
      </c>
    </row>
    <row r="35" spans="1:6">
      <c r="A35" t="s">
        <v>47</v>
      </c>
      <c r="B35" t="s">
        <v>48</v>
      </c>
      <c r="C35" t="s">
        <v>49</v>
      </c>
      <c r="D35" t="s">
        <v>50</v>
      </c>
      <c r="F35" t="s">
        <v>135</v>
      </c>
    </row>
    <row r="36" spans="1:6">
      <c r="A36" t="s">
        <v>47</v>
      </c>
      <c r="B36" t="s">
        <v>48</v>
      </c>
      <c r="C36" t="s">
        <v>49</v>
      </c>
      <c r="D36" t="s">
        <v>51</v>
      </c>
      <c r="F36" t="s">
        <v>134</v>
      </c>
    </row>
    <row r="37" spans="1:6">
      <c r="A37" t="s">
        <v>47</v>
      </c>
      <c r="B37" t="s">
        <v>48</v>
      </c>
      <c r="C37" t="s">
        <v>49</v>
      </c>
      <c r="D37" t="s">
        <v>52</v>
      </c>
      <c r="F37" t="s">
        <v>134</v>
      </c>
    </row>
    <row r="38" spans="1:6">
      <c r="A38" t="s">
        <v>47</v>
      </c>
      <c r="B38" t="s">
        <v>48</v>
      </c>
      <c r="C38" t="s">
        <v>49</v>
      </c>
      <c r="D38" t="s">
        <v>53</v>
      </c>
      <c r="F38" t="s">
        <v>135</v>
      </c>
    </row>
    <row r="39" spans="1:6">
      <c r="A39" t="s">
        <v>47</v>
      </c>
      <c r="B39" t="s">
        <v>48</v>
      </c>
      <c r="C39" t="s">
        <v>49</v>
      </c>
      <c r="D39" t="s">
        <v>54</v>
      </c>
      <c r="F39" t="s">
        <v>134</v>
      </c>
    </row>
    <row r="40" spans="1:6">
      <c r="A40" t="s">
        <v>47</v>
      </c>
      <c r="B40" t="s">
        <v>48</v>
      </c>
      <c r="C40" t="s">
        <v>49</v>
      </c>
      <c r="D40" t="s">
        <v>55</v>
      </c>
      <c r="F40" t="s">
        <v>135</v>
      </c>
    </row>
    <row r="41" spans="1:6">
      <c r="A41" t="s">
        <v>47</v>
      </c>
      <c r="B41" t="s">
        <v>48</v>
      </c>
      <c r="C41" t="s">
        <v>49</v>
      </c>
      <c r="D41" t="s">
        <v>56</v>
      </c>
      <c r="F41" t="s">
        <v>134</v>
      </c>
    </row>
    <row r="42" spans="1:6">
      <c r="A42" t="s">
        <v>47</v>
      </c>
      <c r="B42" t="s">
        <v>48</v>
      </c>
      <c r="C42" t="s">
        <v>57</v>
      </c>
      <c r="D42" t="s">
        <v>58</v>
      </c>
      <c r="F42" t="s">
        <v>134</v>
      </c>
    </row>
    <row r="43" spans="1:6">
      <c r="A43" t="s">
        <v>47</v>
      </c>
      <c r="B43" t="s">
        <v>59</v>
      </c>
      <c r="C43" t="s">
        <v>60</v>
      </c>
      <c r="D43" t="s">
        <v>61</v>
      </c>
      <c r="F43" t="s">
        <v>135</v>
      </c>
    </row>
    <row r="44" spans="1:6">
      <c r="A44" t="s">
        <v>47</v>
      </c>
      <c r="B44" t="s">
        <v>59</v>
      </c>
      <c r="C44" t="s">
        <v>60</v>
      </c>
      <c r="D44" t="s">
        <v>62</v>
      </c>
      <c r="F44" t="s">
        <v>134</v>
      </c>
    </row>
    <row r="45" spans="1:6">
      <c r="A45" t="s">
        <v>47</v>
      </c>
      <c r="B45" t="s">
        <v>59</v>
      </c>
      <c r="C45" t="s">
        <v>60</v>
      </c>
      <c r="D45" t="s">
        <v>63</v>
      </c>
      <c r="F45" t="s">
        <v>134</v>
      </c>
    </row>
    <row r="46" spans="1:6">
      <c r="A46" t="s">
        <v>47</v>
      </c>
      <c r="B46" t="s">
        <v>59</v>
      </c>
      <c r="C46" t="s">
        <v>60</v>
      </c>
      <c r="D46" t="s">
        <v>64</v>
      </c>
      <c r="F46" t="s">
        <v>135</v>
      </c>
    </row>
    <row r="47" spans="1:6">
      <c r="A47" t="s">
        <v>47</v>
      </c>
      <c r="B47" t="s">
        <v>59</v>
      </c>
      <c r="C47" t="s">
        <v>60</v>
      </c>
      <c r="D47" t="s">
        <v>65</v>
      </c>
      <c r="F47" t="s">
        <v>134</v>
      </c>
    </row>
    <row r="48" spans="1:6">
      <c r="A48" t="s">
        <v>47</v>
      </c>
      <c r="B48" t="s">
        <v>59</v>
      </c>
      <c r="C48" t="s">
        <v>60</v>
      </c>
      <c r="D48" t="s">
        <v>66</v>
      </c>
      <c r="F48" t="s">
        <v>135</v>
      </c>
    </row>
    <row r="49" spans="1:6">
      <c r="A49" t="s">
        <v>47</v>
      </c>
      <c r="B49" t="s">
        <v>59</v>
      </c>
      <c r="C49" t="s">
        <v>49</v>
      </c>
      <c r="D49" t="s">
        <v>67</v>
      </c>
      <c r="F49" t="s">
        <v>134</v>
      </c>
    </row>
    <row r="50" spans="1:6">
      <c r="A50" t="s">
        <v>47</v>
      </c>
      <c r="B50" t="s">
        <v>59</v>
      </c>
      <c r="C50" t="s">
        <v>49</v>
      </c>
      <c r="D50" t="s">
        <v>68</v>
      </c>
      <c r="F50" t="s">
        <v>134</v>
      </c>
    </row>
    <row r="51" spans="1:6">
      <c r="A51" t="s">
        <v>47</v>
      </c>
      <c r="B51" t="s">
        <v>59</v>
      </c>
      <c r="C51" t="s">
        <v>49</v>
      </c>
      <c r="D51" t="s">
        <v>69</v>
      </c>
      <c r="F51" t="s">
        <v>135</v>
      </c>
    </row>
    <row r="52" spans="1:6">
      <c r="A52" t="s">
        <v>47</v>
      </c>
      <c r="B52" t="s">
        <v>59</v>
      </c>
      <c r="C52" t="s">
        <v>57</v>
      </c>
      <c r="D52" t="s">
        <v>70</v>
      </c>
      <c r="F52" t="s">
        <v>134</v>
      </c>
    </row>
    <row r="53" spans="1:6">
      <c r="A53" t="s">
        <v>47</v>
      </c>
      <c r="B53" t="s">
        <v>59</v>
      </c>
      <c r="C53" t="s">
        <v>57</v>
      </c>
      <c r="D53" t="s">
        <v>71</v>
      </c>
      <c r="F53" t="s">
        <v>134</v>
      </c>
    </row>
    <row r="54" spans="1:6">
      <c r="A54" t="s">
        <v>47</v>
      </c>
      <c r="B54" t="s">
        <v>59</v>
      </c>
      <c r="C54" t="s">
        <v>57</v>
      </c>
      <c r="D54" t="s">
        <v>72</v>
      </c>
      <c r="F54" t="s">
        <v>134</v>
      </c>
    </row>
    <row r="55" spans="1:6">
      <c r="A55" t="s">
        <v>47</v>
      </c>
      <c r="B55" t="s">
        <v>59</v>
      </c>
      <c r="C55" t="s">
        <v>57</v>
      </c>
      <c r="D55" t="s">
        <v>73</v>
      </c>
      <c r="F55" t="s">
        <v>135</v>
      </c>
    </row>
    <row r="56" spans="1:6">
      <c r="A56" t="s">
        <v>47</v>
      </c>
      <c r="B56" t="s">
        <v>59</v>
      </c>
      <c r="C56" t="s">
        <v>57</v>
      </c>
      <c r="D56" t="s">
        <v>74</v>
      </c>
      <c r="F56" t="s">
        <v>134</v>
      </c>
    </row>
    <row r="57" spans="1:6">
      <c r="A57" t="s">
        <v>47</v>
      </c>
      <c r="B57" t="s">
        <v>59</v>
      </c>
      <c r="C57" t="s">
        <v>57</v>
      </c>
      <c r="D57" t="s">
        <v>75</v>
      </c>
      <c r="F57" t="s">
        <v>135</v>
      </c>
    </row>
    <row r="58" spans="1:6">
      <c r="A58" t="s">
        <v>47</v>
      </c>
      <c r="B58" t="s">
        <v>59</v>
      </c>
      <c r="C58" t="s">
        <v>57</v>
      </c>
      <c r="D58" t="s">
        <v>76</v>
      </c>
      <c r="F58" t="s">
        <v>134</v>
      </c>
    </row>
    <row r="59" spans="1:6">
      <c r="A59" t="s">
        <v>47</v>
      </c>
      <c r="B59" t="s">
        <v>59</v>
      </c>
      <c r="C59" t="s">
        <v>57</v>
      </c>
      <c r="D59" t="s">
        <v>77</v>
      </c>
      <c r="F59" t="s">
        <v>134</v>
      </c>
    </row>
    <row r="60" spans="1:6">
      <c r="A60" t="s">
        <v>47</v>
      </c>
      <c r="B60" t="s">
        <v>59</v>
      </c>
      <c r="C60" t="s">
        <v>57</v>
      </c>
      <c r="D60" t="s">
        <v>78</v>
      </c>
      <c r="F60" t="s">
        <v>134</v>
      </c>
    </row>
    <row r="61" spans="1:6">
      <c r="A61" t="s">
        <v>47</v>
      </c>
      <c r="B61" t="s">
        <v>59</v>
      </c>
      <c r="C61" t="s">
        <v>57</v>
      </c>
      <c r="D61" t="s">
        <v>79</v>
      </c>
      <c r="F61" t="s">
        <v>134</v>
      </c>
    </row>
    <row r="62" spans="1:6">
      <c r="A62" t="s">
        <v>47</v>
      </c>
      <c r="B62" t="s">
        <v>80</v>
      </c>
      <c r="C62" t="s">
        <v>60</v>
      </c>
      <c r="D62" t="s">
        <v>81</v>
      </c>
      <c r="F62" t="s">
        <v>135</v>
      </c>
    </row>
    <row r="63" spans="1:6">
      <c r="A63" t="s">
        <v>47</v>
      </c>
      <c r="B63" t="s">
        <v>80</v>
      </c>
      <c r="C63" t="s">
        <v>60</v>
      </c>
      <c r="D63" t="s">
        <v>82</v>
      </c>
      <c r="F63" t="s">
        <v>135</v>
      </c>
    </row>
    <row r="64" spans="1:6">
      <c r="A64" t="s">
        <v>47</v>
      </c>
      <c r="B64" t="s">
        <v>80</v>
      </c>
      <c r="C64" t="s">
        <v>60</v>
      </c>
      <c r="D64" t="s">
        <v>83</v>
      </c>
      <c r="F64" t="s">
        <v>134</v>
      </c>
    </row>
    <row r="65" spans="1:6">
      <c r="A65" t="s">
        <v>47</v>
      </c>
      <c r="B65" t="s">
        <v>80</v>
      </c>
      <c r="C65" t="s">
        <v>60</v>
      </c>
      <c r="D65" t="s">
        <v>84</v>
      </c>
      <c r="F65" t="s">
        <v>134</v>
      </c>
    </row>
    <row r="66" spans="1:6">
      <c r="A66" t="s">
        <v>47</v>
      </c>
      <c r="B66" t="s">
        <v>80</v>
      </c>
      <c r="C66" t="s">
        <v>60</v>
      </c>
      <c r="D66" t="s">
        <v>85</v>
      </c>
      <c r="F66" t="s">
        <v>135</v>
      </c>
    </row>
    <row r="67" spans="1:6">
      <c r="A67" t="s">
        <v>47</v>
      </c>
      <c r="B67" t="s">
        <v>80</v>
      </c>
      <c r="C67" t="s">
        <v>60</v>
      </c>
      <c r="D67" t="s">
        <v>86</v>
      </c>
      <c r="F67" t="s">
        <v>135</v>
      </c>
    </row>
    <row r="68" spans="1:6">
      <c r="A68" t="s">
        <v>47</v>
      </c>
      <c r="B68" t="s">
        <v>80</v>
      </c>
      <c r="C68" t="s">
        <v>49</v>
      </c>
      <c r="D68" t="s">
        <v>87</v>
      </c>
      <c r="F68" t="s">
        <v>134</v>
      </c>
    </row>
    <row r="69" spans="1:6">
      <c r="A69" t="s">
        <v>47</v>
      </c>
      <c r="B69" t="s">
        <v>80</v>
      </c>
      <c r="C69" t="s">
        <v>49</v>
      </c>
      <c r="D69" t="s">
        <v>88</v>
      </c>
      <c r="F69" t="s">
        <v>134</v>
      </c>
    </row>
    <row r="70" spans="1:6">
      <c r="A70" t="s">
        <v>47</v>
      </c>
      <c r="B70" t="s">
        <v>80</v>
      </c>
      <c r="C70" t="s">
        <v>49</v>
      </c>
      <c r="D70" t="s">
        <v>89</v>
      </c>
      <c r="F70" t="s">
        <v>134</v>
      </c>
    </row>
    <row r="71" spans="1:6">
      <c r="A71" t="s">
        <v>47</v>
      </c>
      <c r="B71" t="s">
        <v>80</v>
      </c>
      <c r="C71" t="s">
        <v>57</v>
      </c>
      <c r="D71" t="s">
        <v>90</v>
      </c>
      <c r="F71" t="s">
        <v>134</v>
      </c>
    </row>
    <row r="72" spans="1:6">
      <c r="A72" t="s">
        <v>47</v>
      </c>
      <c r="B72" t="s">
        <v>80</v>
      </c>
      <c r="C72" t="s">
        <v>57</v>
      </c>
      <c r="D72" t="s">
        <v>91</v>
      </c>
      <c r="F72" t="s">
        <v>134</v>
      </c>
    </row>
    <row r="73" spans="1:6">
      <c r="A73" t="s">
        <v>47</v>
      </c>
      <c r="B73" t="s">
        <v>80</v>
      </c>
      <c r="C73" t="s">
        <v>57</v>
      </c>
      <c r="D73" t="s">
        <v>92</v>
      </c>
      <c r="F73" t="s">
        <v>134</v>
      </c>
    </row>
    <row r="74" spans="1:6">
      <c r="A74" t="s">
        <v>47</v>
      </c>
      <c r="B74" t="s">
        <v>80</v>
      </c>
      <c r="C74" t="s">
        <v>57</v>
      </c>
      <c r="D74" t="s">
        <v>93</v>
      </c>
      <c r="F74" t="s">
        <v>134</v>
      </c>
    </row>
    <row r="75" spans="1:6">
      <c r="A75" t="s">
        <v>47</v>
      </c>
      <c r="B75" t="s">
        <v>94</v>
      </c>
      <c r="C75" t="s">
        <v>60</v>
      </c>
      <c r="D75" t="s">
        <v>95</v>
      </c>
      <c r="F75" t="s">
        <v>134</v>
      </c>
    </row>
    <row r="76" spans="1:6">
      <c r="A76" t="s">
        <v>47</v>
      </c>
      <c r="B76" t="s">
        <v>94</v>
      </c>
      <c r="C76" t="s">
        <v>60</v>
      </c>
      <c r="D76" t="s">
        <v>96</v>
      </c>
      <c r="F76" t="s">
        <v>134</v>
      </c>
    </row>
    <row r="77" spans="1:6">
      <c r="A77" t="s">
        <v>47</v>
      </c>
      <c r="B77" t="s">
        <v>94</v>
      </c>
      <c r="C77" t="s">
        <v>60</v>
      </c>
      <c r="D77" t="s">
        <v>97</v>
      </c>
      <c r="F77" t="s">
        <v>135</v>
      </c>
    </row>
    <row r="78" spans="1:6">
      <c r="A78" t="s">
        <v>47</v>
      </c>
      <c r="B78" t="s">
        <v>94</v>
      </c>
      <c r="C78" t="s">
        <v>60</v>
      </c>
      <c r="D78" t="s">
        <v>98</v>
      </c>
      <c r="F78" t="s">
        <v>134</v>
      </c>
    </row>
    <row r="79" spans="1:6">
      <c r="A79" t="s">
        <v>47</v>
      </c>
      <c r="B79" t="s">
        <v>94</v>
      </c>
      <c r="C79" t="s">
        <v>60</v>
      </c>
      <c r="D79" t="s">
        <v>99</v>
      </c>
      <c r="F79" t="s">
        <v>134</v>
      </c>
    </row>
    <row r="80" spans="1:6">
      <c r="A80" t="s">
        <v>47</v>
      </c>
      <c r="B80" t="s">
        <v>94</v>
      </c>
      <c r="C80" t="s">
        <v>60</v>
      </c>
      <c r="D80" t="s">
        <v>100</v>
      </c>
      <c r="F80" t="s">
        <v>134</v>
      </c>
    </row>
    <row r="81" spans="1:6">
      <c r="A81" t="s">
        <v>47</v>
      </c>
      <c r="B81" t="s">
        <v>94</v>
      </c>
      <c r="C81" t="s">
        <v>60</v>
      </c>
      <c r="D81" t="s">
        <v>101</v>
      </c>
      <c r="F81" t="s">
        <v>135</v>
      </c>
    </row>
    <row r="82" spans="1:6">
      <c r="A82" t="s">
        <v>47</v>
      </c>
      <c r="B82" t="s">
        <v>94</v>
      </c>
      <c r="C82" t="s">
        <v>49</v>
      </c>
      <c r="D82" t="s">
        <v>102</v>
      </c>
      <c r="F82" t="s">
        <v>134</v>
      </c>
    </row>
    <row r="83" spans="1:6">
      <c r="A83" t="s">
        <v>47</v>
      </c>
      <c r="B83" t="s">
        <v>94</v>
      </c>
      <c r="C83" t="s">
        <v>57</v>
      </c>
      <c r="D83" t="s">
        <v>103</v>
      </c>
      <c r="F83" t="s">
        <v>134</v>
      </c>
    </row>
    <row r="84" spans="1:6">
      <c r="A84" t="s">
        <v>47</v>
      </c>
      <c r="B84" t="s">
        <v>94</v>
      </c>
      <c r="C84" t="s">
        <v>57</v>
      </c>
      <c r="D84" t="s">
        <v>104</v>
      </c>
      <c r="F84" t="s">
        <v>134</v>
      </c>
    </row>
    <row r="85" spans="1:6">
      <c r="A85" t="s">
        <v>47</v>
      </c>
      <c r="B85" t="s">
        <v>94</v>
      </c>
      <c r="C85" t="s">
        <v>57</v>
      </c>
      <c r="D85" t="s">
        <v>105</v>
      </c>
      <c r="F85" t="s">
        <v>135</v>
      </c>
    </row>
    <row r="86" spans="1:6">
      <c r="A86" t="s">
        <v>47</v>
      </c>
      <c r="B86" t="s">
        <v>106</v>
      </c>
      <c r="C86" t="s">
        <v>60</v>
      </c>
      <c r="D86" t="s">
        <v>107</v>
      </c>
      <c r="F86" t="s">
        <v>134</v>
      </c>
    </row>
    <row r="87" spans="1:6">
      <c r="A87" t="s">
        <v>47</v>
      </c>
      <c r="B87" t="s">
        <v>106</v>
      </c>
      <c r="C87" t="s">
        <v>60</v>
      </c>
      <c r="D87" t="s">
        <v>108</v>
      </c>
      <c r="F87" t="s">
        <v>134</v>
      </c>
    </row>
    <row r="88" spans="1:6">
      <c r="A88" t="s">
        <v>47</v>
      </c>
      <c r="B88" t="s">
        <v>106</v>
      </c>
      <c r="C88" t="s">
        <v>60</v>
      </c>
      <c r="D88" t="s">
        <v>109</v>
      </c>
      <c r="F88" t="s">
        <v>134</v>
      </c>
    </row>
    <row r="89" spans="1:6">
      <c r="A89" t="s">
        <v>47</v>
      </c>
      <c r="B89" t="s">
        <v>106</v>
      </c>
      <c r="C89" t="s">
        <v>60</v>
      </c>
      <c r="D89" t="s">
        <v>110</v>
      </c>
      <c r="F89" t="s">
        <v>135</v>
      </c>
    </row>
    <row r="90" spans="1:6">
      <c r="A90" t="s">
        <v>47</v>
      </c>
      <c r="B90" t="s">
        <v>106</v>
      </c>
      <c r="C90" t="s">
        <v>49</v>
      </c>
      <c r="D90" t="s">
        <v>111</v>
      </c>
      <c r="F90" t="s">
        <v>134</v>
      </c>
    </row>
    <row r="91" spans="1:6">
      <c r="A91" t="s">
        <v>47</v>
      </c>
      <c r="B91" t="s">
        <v>106</v>
      </c>
      <c r="C91" t="s">
        <v>49</v>
      </c>
      <c r="D91" t="s">
        <v>112</v>
      </c>
      <c r="F91" t="s">
        <v>134</v>
      </c>
    </row>
    <row r="92" spans="1:6">
      <c r="A92" t="s">
        <v>47</v>
      </c>
      <c r="B92" t="s">
        <v>106</v>
      </c>
      <c r="C92" t="s">
        <v>49</v>
      </c>
      <c r="D92" t="s">
        <v>113</v>
      </c>
      <c r="F92" t="s">
        <v>135</v>
      </c>
    </row>
    <row r="93" spans="1:6">
      <c r="A93" t="s">
        <v>47</v>
      </c>
      <c r="B93" t="s">
        <v>106</v>
      </c>
      <c r="C93" t="s">
        <v>49</v>
      </c>
      <c r="D93" t="s">
        <v>114</v>
      </c>
      <c r="F93" t="s">
        <v>135</v>
      </c>
    </row>
    <row r="94" spans="1:6">
      <c r="A94" t="s">
        <v>47</v>
      </c>
      <c r="B94" t="s">
        <v>106</v>
      </c>
      <c r="C94" t="s">
        <v>49</v>
      </c>
      <c r="D94" t="s">
        <v>115</v>
      </c>
      <c r="F94" t="s">
        <v>134</v>
      </c>
    </row>
    <row r="95" spans="1:6">
      <c r="A95" t="s">
        <v>47</v>
      </c>
      <c r="B95" t="s">
        <v>106</v>
      </c>
      <c r="C95" t="s">
        <v>57</v>
      </c>
      <c r="D95" t="s">
        <v>116</v>
      </c>
      <c r="F95" t="s">
        <v>135</v>
      </c>
    </row>
    <row r="96" spans="1:6">
      <c r="A96" t="s">
        <v>47</v>
      </c>
      <c r="B96" t="s">
        <v>106</v>
      </c>
      <c r="C96" t="s">
        <v>57</v>
      </c>
      <c r="D96" t="s">
        <v>117</v>
      </c>
      <c r="F96" t="s">
        <v>134</v>
      </c>
    </row>
    <row r="97" spans="1:6">
      <c r="A97" t="s">
        <v>47</v>
      </c>
      <c r="B97" t="s">
        <v>118</v>
      </c>
      <c r="C97" t="s">
        <v>60</v>
      </c>
      <c r="D97" t="s">
        <v>119</v>
      </c>
      <c r="F97" t="s">
        <v>134</v>
      </c>
    </row>
    <row r="98" spans="1:6">
      <c r="A98" t="s">
        <v>47</v>
      </c>
      <c r="B98" t="s">
        <v>118</v>
      </c>
      <c r="C98" t="s">
        <v>49</v>
      </c>
      <c r="D98" t="s">
        <v>120</v>
      </c>
      <c r="F98" t="s">
        <v>134</v>
      </c>
    </row>
    <row r="99" spans="1:6">
      <c r="A99" t="s">
        <v>47</v>
      </c>
      <c r="B99" t="s">
        <v>118</v>
      </c>
      <c r="C99" t="s">
        <v>57</v>
      </c>
      <c r="D99" t="s">
        <v>121</v>
      </c>
      <c r="F99" t="s">
        <v>135</v>
      </c>
    </row>
    <row r="100" spans="1:6">
      <c r="A100" t="s">
        <v>47</v>
      </c>
      <c r="B100" t="s">
        <v>118</v>
      </c>
      <c r="C100" t="s">
        <v>57</v>
      </c>
      <c r="D100" t="s">
        <v>122</v>
      </c>
      <c r="F100" t="s">
        <v>134</v>
      </c>
    </row>
    <row r="101" spans="1:6">
      <c r="A101" t="s">
        <v>47</v>
      </c>
      <c r="B101" t="s">
        <v>118</v>
      </c>
      <c r="C101" t="s">
        <v>57</v>
      </c>
      <c r="D101" t="s">
        <v>123</v>
      </c>
      <c r="F101" t="s">
        <v>135</v>
      </c>
    </row>
    <row r="102" spans="1:6">
      <c r="A102" t="s">
        <v>47</v>
      </c>
      <c r="B102" t="s">
        <v>124</v>
      </c>
      <c r="C102" t="s">
        <v>60</v>
      </c>
      <c r="D102" t="s">
        <v>125</v>
      </c>
      <c r="F102" t="s">
        <v>134</v>
      </c>
    </row>
    <row r="103" spans="1:6">
      <c r="A103" t="s">
        <v>47</v>
      </c>
      <c r="B103" t="s">
        <v>124</v>
      </c>
      <c r="C103" t="s">
        <v>49</v>
      </c>
      <c r="D103" t="s">
        <v>126</v>
      </c>
      <c r="F103" t="s">
        <v>135</v>
      </c>
    </row>
    <row r="104" spans="1:6">
      <c r="A104" t="s">
        <v>47</v>
      </c>
      <c r="B104" t="s">
        <v>124</v>
      </c>
      <c r="C104" t="s">
        <v>49</v>
      </c>
      <c r="D104" t="s">
        <v>127</v>
      </c>
      <c r="F104" t="s">
        <v>134</v>
      </c>
    </row>
    <row r="105" spans="1:6">
      <c r="A105" t="s">
        <v>47</v>
      </c>
      <c r="B105" t="s">
        <v>124</v>
      </c>
      <c r="C105" t="s">
        <v>57</v>
      </c>
      <c r="D105" t="s">
        <v>128</v>
      </c>
      <c r="F105" t="s">
        <v>134</v>
      </c>
    </row>
    <row r="106" spans="1:6">
      <c r="A106" t="s">
        <v>47</v>
      </c>
      <c r="B106" t="s">
        <v>124</v>
      </c>
      <c r="C106" t="s">
        <v>57</v>
      </c>
      <c r="D106" t="s">
        <v>129</v>
      </c>
      <c r="F106" t="s">
        <v>135</v>
      </c>
    </row>
  </sheetData>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06"/>
  <sheetViews>
    <sheetView topLeftCell="A98" workbookViewId="0">
      <selection activeCell="A35" sqref="A35:F106"/>
    </sheetView>
  </sheetViews>
  <sheetFormatPr defaultColWidth="19.140625" defaultRowHeight="15"/>
  <cols>
    <col min="1" max="2" width="19.140625" style="1"/>
    <col min="3" max="3" width="19.140625" style="149"/>
    <col min="4" max="4" width="48.7109375" style="149" customWidth="1"/>
    <col min="5" max="16384" width="19.140625" style="1"/>
  </cols>
  <sheetData>
    <row r="1" spans="1:14" ht="30">
      <c r="A1" s="150" t="s">
        <v>0</v>
      </c>
      <c r="B1" s="150" t="s">
        <v>1</v>
      </c>
      <c r="C1" s="151" t="s">
        <v>2</v>
      </c>
      <c r="D1" s="152" t="s">
        <v>3</v>
      </c>
      <c r="E1" s="150" t="s">
        <v>4</v>
      </c>
      <c r="F1" s="150" t="s">
        <v>5</v>
      </c>
      <c r="I1" s="155"/>
      <c r="J1" s="155"/>
      <c r="K1" s="155"/>
      <c r="L1" s="155"/>
      <c r="M1" s="155"/>
      <c r="N1" s="155"/>
    </row>
    <row r="2" spans="1:14" ht="15.75">
      <c r="A2" s="223" t="s">
        <v>6</v>
      </c>
      <c r="B2" s="223" t="s">
        <v>7</v>
      </c>
      <c r="C2" s="225" t="s">
        <v>8</v>
      </c>
      <c r="D2" s="153" t="s">
        <v>9</v>
      </c>
      <c r="E2" s="150"/>
      <c r="F2" s="150">
        <v>1</v>
      </c>
      <c r="I2" s="2"/>
      <c r="J2" s="2"/>
      <c r="K2" s="2"/>
      <c r="L2" s="2"/>
      <c r="M2" s="2"/>
      <c r="N2" s="2"/>
    </row>
    <row r="3" spans="1:14" ht="15.75">
      <c r="A3" s="223"/>
      <c r="B3" s="223"/>
      <c r="C3" s="225"/>
      <c r="D3" s="153" t="s">
        <v>10</v>
      </c>
      <c r="E3" s="150"/>
      <c r="F3" s="150">
        <v>0</v>
      </c>
      <c r="I3" s="2"/>
      <c r="J3" s="2"/>
      <c r="K3" s="2"/>
      <c r="L3" s="2"/>
      <c r="M3" s="2"/>
      <c r="N3" s="2"/>
    </row>
    <row r="4" spans="1:14" ht="15.75">
      <c r="A4" s="223"/>
      <c r="B4" s="223"/>
      <c r="C4" s="225"/>
      <c r="D4" s="153" t="s">
        <v>11</v>
      </c>
      <c r="E4" s="150"/>
      <c r="F4" s="150">
        <v>1</v>
      </c>
      <c r="I4" s="2"/>
      <c r="J4" s="2"/>
      <c r="K4" s="2"/>
      <c r="L4" s="2"/>
      <c r="M4" s="2"/>
      <c r="N4" s="2"/>
    </row>
    <row r="5" spans="1:14" ht="15.75">
      <c r="A5" s="223"/>
      <c r="B5" s="223"/>
      <c r="C5" s="225"/>
      <c r="D5" s="153" t="s">
        <v>12</v>
      </c>
      <c r="E5" s="150"/>
      <c r="F5" s="150">
        <v>0</v>
      </c>
      <c r="I5" s="2"/>
      <c r="J5" s="2"/>
      <c r="K5" s="2"/>
      <c r="L5" s="2"/>
      <c r="M5" s="2"/>
      <c r="N5" s="2"/>
    </row>
    <row r="6" spans="1:14" ht="15.75">
      <c r="A6" s="223"/>
      <c r="B6" s="223"/>
      <c r="C6" s="225"/>
      <c r="D6" s="153" t="s">
        <v>13</v>
      </c>
      <c r="E6" s="150"/>
      <c r="F6" s="150">
        <v>1</v>
      </c>
      <c r="I6" s="2"/>
      <c r="L6" s="2"/>
      <c r="M6" s="2"/>
      <c r="N6" s="2"/>
    </row>
    <row r="7" spans="1:14" ht="15.75">
      <c r="A7" s="223"/>
      <c r="B7" s="223"/>
      <c r="C7" s="225"/>
      <c r="D7" s="153" t="s">
        <v>14</v>
      </c>
      <c r="E7" s="150"/>
      <c r="F7" s="150">
        <v>0</v>
      </c>
      <c r="I7" s="2"/>
      <c r="L7" s="2"/>
      <c r="M7" s="2"/>
      <c r="N7" s="2"/>
    </row>
    <row r="8" spans="1:14" ht="15.75">
      <c r="A8" s="223"/>
      <c r="B8" s="223"/>
      <c r="C8" s="225" t="s">
        <v>15</v>
      </c>
      <c r="D8" s="153" t="s">
        <v>16</v>
      </c>
      <c r="E8" s="150"/>
      <c r="F8" s="150">
        <v>1</v>
      </c>
      <c r="I8" s="2"/>
      <c r="N8" s="2"/>
    </row>
    <row r="9" spans="1:14" ht="15.75">
      <c r="A9" s="223"/>
      <c r="B9" s="223"/>
      <c r="C9" s="225"/>
      <c r="D9" s="153" t="s">
        <v>17</v>
      </c>
      <c r="E9" s="150"/>
      <c r="F9" s="150">
        <v>1</v>
      </c>
      <c r="I9" s="2"/>
      <c r="N9" s="2"/>
    </row>
    <row r="10" spans="1:14" ht="15.75">
      <c r="A10" s="223"/>
      <c r="B10" s="223"/>
      <c r="C10" s="225"/>
      <c r="D10" s="153" t="s">
        <v>18</v>
      </c>
      <c r="E10" s="150"/>
      <c r="F10" s="150">
        <v>1</v>
      </c>
      <c r="I10" s="2"/>
      <c r="N10" s="2"/>
    </row>
    <row r="11" spans="1:14" ht="31.5">
      <c r="A11" s="223"/>
      <c r="B11" s="223"/>
      <c r="C11" s="225"/>
      <c r="D11" s="153" t="s">
        <v>19</v>
      </c>
      <c r="E11" s="150"/>
      <c r="F11" s="150">
        <v>1</v>
      </c>
      <c r="I11" s="2"/>
      <c r="N11" s="2"/>
    </row>
    <row r="12" spans="1:14" ht="15.75">
      <c r="A12" s="223"/>
      <c r="B12" s="223"/>
      <c r="C12" s="225" t="s">
        <v>20</v>
      </c>
      <c r="D12" s="153" t="s">
        <v>21</v>
      </c>
      <c r="E12" s="150"/>
      <c r="F12" s="150">
        <v>1</v>
      </c>
      <c r="I12" s="2"/>
      <c r="N12" s="2"/>
    </row>
    <row r="13" spans="1:14" ht="15.75">
      <c r="A13" s="223"/>
      <c r="B13" s="223"/>
      <c r="C13" s="225"/>
      <c r="D13" s="153" t="s">
        <v>22</v>
      </c>
      <c r="E13" s="150"/>
      <c r="F13" s="150">
        <v>1</v>
      </c>
      <c r="I13" s="2"/>
      <c r="N13" s="2"/>
    </row>
    <row r="14" spans="1:14" ht="31.5">
      <c r="A14" s="223"/>
      <c r="B14" s="223"/>
      <c r="C14" s="225"/>
      <c r="D14" s="153" t="s">
        <v>23</v>
      </c>
      <c r="E14" s="150"/>
      <c r="F14" s="150">
        <v>1</v>
      </c>
      <c r="I14" s="2"/>
      <c r="N14" s="2"/>
    </row>
    <row r="15" spans="1:14" ht="31.5">
      <c r="A15" s="223"/>
      <c r="B15" s="223"/>
      <c r="C15" s="225"/>
      <c r="D15" s="153" t="s">
        <v>24</v>
      </c>
      <c r="E15" s="150"/>
      <c r="F15" s="150">
        <v>1</v>
      </c>
      <c r="I15" s="2"/>
      <c r="N15" s="2"/>
    </row>
    <row r="16" spans="1:14" ht="15.75">
      <c r="A16" s="223"/>
      <c r="B16" s="223"/>
      <c r="C16" s="225"/>
      <c r="D16" s="153" t="s">
        <v>25</v>
      </c>
      <c r="E16" s="150"/>
      <c r="F16" s="150">
        <v>1</v>
      </c>
      <c r="I16" s="2"/>
      <c r="J16" s="2"/>
      <c r="N16" s="2"/>
    </row>
    <row r="17" spans="1:14" ht="63">
      <c r="A17" s="223"/>
      <c r="B17" s="223"/>
      <c r="C17" s="225"/>
      <c r="D17" s="153" t="s">
        <v>26</v>
      </c>
      <c r="E17" s="150"/>
      <c r="F17" s="150">
        <v>1</v>
      </c>
      <c r="I17" s="2"/>
      <c r="N17" s="2"/>
    </row>
    <row r="18" spans="1:14" ht="31.5">
      <c r="A18" s="223"/>
      <c r="B18" s="223"/>
      <c r="C18" s="225"/>
      <c r="D18" s="153" t="s">
        <v>27</v>
      </c>
      <c r="E18" s="150"/>
      <c r="F18" s="150">
        <v>1</v>
      </c>
      <c r="I18" s="2"/>
      <c r="N18" s="2"/>
    </row>
    <row r="19" spans="1:14" ht="15.75">
      <c r="A19" s="223"/>
      <c r="B19" s="223"/>
      <c r="C19" s="225"/>
      <c r="D19" s="153" t="s">
        <v>28</v>
      </c>
      <c r="E19" s="150"/>
      <c r="F19" s="150">
        <v>1</v>
      </c>
      <c r="I19" s="2"/>
      <c r="N19" s="2"/>
    </row>
    <row r="20" spans="1:14" ht="15.75">
      <c r="A20" s="223"/>
      <c r="B20" s="223"/>
      <c r="C20" s="225"/>
      <c r="D20" s="153" t="s">
        <v>29</v>
      </c>
      <c r="E20" s="150"/>
      <c r="F20" s="150">
        <v>1</v>
      </c>
      <c r="I20" s="2"/>
      <c r="N20" s="2"/>
    </row>
    <row r="21" spans="1:14" ht="31.5">
      <c r="A21" s="223"/>
      <c r="B21" s="223"/>
      <c r="C21" s="225" t="s">
        <v>30</v>
      </c>
      <c r="D21" s="153" t="s">
        <v>31</v>
      </c>
      <c r="E21" s="150"/>
      <c r="F21" s="150">
        <v>1</v>
      </c>
      <c r="I21" s="2"/>
      <c r="N21" s="2"/>
    </row>
    <row r="22" spans="1:14" ht="31.5">
      <c r="A22" s="223"/>
      <c r="B22" s="223"/>
      <c r="C22" s="225"/>
      <c r="D22" s="153" t="s">
        <v>32</v>
      </c>
      <c r="E22" s="150"/>
      <c r="F22" s="150">
        <v>1</v>
      </c>
      <c r="I22" s="2"/>
      <c r="N22" s="2"/>
    </row>
    <row r="23" spans="1:14" ht="31.5">
      <c r="A23" s="223"/>
      <c r="B23" s="223"/>
      <c r="C23" s="225"/>
      <c r="D23" s="153" t="s">
        <v>33</v>
      </c>
      <c r="E23" s="150"/>
      <c r="F23" s="150">
        <v>1</v>
      </c>
      <c r="I23" s="2"/>
      <c r="N23" s="2"/>
    </row>
    <row r="24" spans="1:14" ht="31.5">
      <c r="A24" s="223"/>
      <c r="B24" s="223"/>
      <c r="C24" s="225"/>
      <c r="D24" s="153" t="s">
        <v>34</v>
      </c>
      <c r="E24" s="150"/>
      <c r="F24" s="150">
        <v>1</v>
      </c>
      <c r="I24" s="2"/>
      <c r="N24" s="2"/>
    </row>
    <row r="25" spans="1:14" ht="15.75">
      <c r="A25" s="223"/>
      <c r="B25" s="223"/>
      <c r="C25" s="225" t="s">
        <v>35</v>
      </c>
      <c r="D25" s="153" t="s">
        <v>36</v>
      </c>
      <c r="E25" s="150"/>
      <c r="F25" s="150">
        <v>1</v>
      </c>
      <c r="I25" s="2"/>
      <c r="N25" s="2"/>
    </row>
    <row r="26" spans="1:14" ht="15.75">
      <c r="A26" s="223"/>
      <c r="B26" s="223"/>
      <c r="C26" s="225"/>
      <c r="D26" s="153" t="s">
        <v>37</v>
      </c>
      <c r="E26" s="150"/>
      <c r="F26" s="150">
        <v>1</v>
      </c>
      <c r="I26" s="2"/>
      <c r="L26" s="2"/>
      <c r="M26" s="2"/>
      <c r="N26" s="2"/>
    </row>
    <row r="27" spans="1:14" ht="15.75">
      <c r="A27" s="223"/>
      <c r="B27" s="223"/>
      <c r="C27" s="225"/>
      <c r="D27" s="153" t="s">
        <v>38</v>
      </c>
      <c r="E27" s="150"/>
      <c r="F27" s="150">
        <v>1</v>
      </c>
      <c r="I27" s="2"/>
      <c r="M27" s="2"/>
      <c r="N27" s="2"/>
    </row>
    <row r="28" spans="1:14" ht="15.75">
      <c r="A28" s="223"/>
      <c r="B28" s="223"/>
      <c r="C28" s="225"/>
      <c r="D28" s="153" t="s">
        <v>39</v>
      </c>
      <c r="E28" s="150"/>
      <c r="F28" s="150">
        <v>1</v>
      </c>
      <c r="I28" s="2"/>
      <c r="M28" s="2"/>
      <c r="N28" s="2"/>
    </row>
    <row r="29" spans="1:14" ht="15.75">
      <c r="A29" s="223"/>
      <c r="B29" s="223"/>
      <c r="C29" s="225"/>
      <c r="D29" s="153" t="s">
        <v>40</v>
      </c>
      <c r="E29" s="150"/>
      <c r="F29" s="150">
        <v>1</v>
      </c>
      <c r="I29" s="2"/>
      <c r="M29" s="2"/>
      <c r="N29" s="2"/>
    </row>
    <row r="30" spans="1:14" ht="15.75">
      <c r="A30" s="223"/>
      <c r="B30" s="223"/>
      <c r="C30" s="225"/>
      <c r="D30" s="153" t="s">
        <v>41</v>
      </c>
      <c r="E30" s="150"/>
      <c r="F30" s="150">
        <v>1</v>
      </c>
      <c r="I30" s="2"/>
      <c r="M30" s="2"/>
      <c r="N30" s="2"/>
    </row>
    <row r="31" spans="1:14" ht="15.75">
      <c r="A31" s="223"/>
      <c r="B31" s="223"/>
      <c r="C31" s="225"/>
      <c r="D31" s="153" t="s">
        <v>42</v>
      </c>
      <c r="E31" s="150"/>
      <c r="F31" s="150">
        <v>1</v>
      </c>
      <c r="I31" s="2"/>
      <c r="M31" s="2"/>
      <c r="N31" s="2"/>
    </row>
    <row r="32" spans="1:14" ht="31.5">
      <c r="A32" s="223"/>
      <c r="B32" s="223"/>
      <c r="C32" s="225" t="s">
        <v>43</v>
      </c>
      <c r="D32" s="153" t="s">
        <v>44</v>
      </c>
      <c r="E32" s="150"/>
      <c r="F32" s="150">
        <v>1</v>
      </c>
      <c r="I32" s="2"/>
      <c r="M32" s="2"/>
      <c r="N32" s="2"/>
    </row>
    <row r="33" spans="1:14" ht="15.75">
      <c r="A33" s="223"/>
      <c r="B33" s="223"/>
      <c r="C33" s="225"/>
      <c r="D33" s="153" t="s">
        <v>45</v>
      </c>
      <c r="E33" s="150"/>
      <c r="F33" s="150">
        <v>1</v>
      </c>
      <c r="I33" s="2"/>
      <c r="M33" s="2"/>
      <c r="N33" s="2"/>
    </row>
    <row r="34" spans="1:14" ht="15.75">
      <c r="A34" s="223"/>
      <c r="B34" s="223"/>
      <c r="C34" s="225"/>
      <c r="D34" s="153" t="s">
        <v>46</v>
      </c>
      <c r="E34" s="150"/>
      <c r="F34" s="150">
        <v>1</v>
      </c>
      <c r="I34" s="2"/>
      <c r="M34" s="2"/>
      <c r="N34" s="2"/>
    </row>
    <row r="35" spans="1:14" ht="47.25">
      <c r="A35" s="121" t="s">
        <v>47</v>
      </c>
      <c r="B35" s="224" t="s">
        <v>48</v>
      </c>
      <c r="C35" s="226" t="s">
        <v>49</v>
      </c>
      <c r="D35" s="153" t="s">
        <v>50</v>
      </c>
      <c r="E35" s="121"/>
      <c r="F35" s="150">
        <v>1</v>
      </c>
      <c r="I35" s="2"/>
      <c r="M35" s="2"/>
      <c r="N35" s="2"/>
    </row>
    <row r="36" spans="1:14" ht="47.25">
      <c r="A36" s="121"/>
      <c r="B36" s="224"/>
      <c r="C36" s="226"/>
      <c r="D36" s="153" t="s">
        <v>51</v>
      </c>
      <c r="E36" s="121"/>
      <c r="F36" s="150">
        <v>1</v>
      </c>
      <c r="I36" s="2"/>
      <c r="M36" s="2"/>
      <c r="N36" s="2"/>
    </row>
    <row r="37" spans="1:14" ht="47.25">
      <c r="A37" s="121"/>
      <c r="B37" s="224"/>
      <c r="C37" s="226"/>
      <c r="D37" s="153" t="s">
        <v>52</v>
      </c>
      <c r="E37" s="121"/>
      <c r="F37" s="150">
        <v>1</v>
      </c>
      <c r="I37" s="2"/>
      <c r="M37" s="2"/>
      <c r="N37" s="2"/>
    </row>
    <row r="38" spans="1:14" ht="31.5">
      <c r="A38" s="121"/>
      <c r="B38" s="224"/>
      <c r="C38" s="226"/>
      <c r="D38" s="153" t="s">
        <v>53</v>
      </c>
      <c r="E38" s="121"/>
      <c r="F38" s="150">
        <v>1</v>
      </c>
      <c r="I38" s="2"/>
      <c r="M38" s="2"/>
      <c r="N38" s="2"/>
    </row>
    <row r="39" spans="1:14" ht="31.5">
      <c r="A39" s="121"/>
      <c r="B39" s="224"/>
      <c r="C39" s="226"/>
      <c r="D39" s="153" t="s">
        <v>54</v>
      </c>
      <c r="E39" s="121"/>
      <c r="F39" s="150">
        <v>1</v>
      </c>
      <c r="I39" s="2"/>
      <c r="M39" s="2"/>
      <c r="N39" s="2"/>
    </row>
    <row r="40" spans="1:14" ht="47.25">
      <c r="A40" s="121"/>
      <c r="B40" s="224"/>
      <c r="C40" s="226"/>
      <c r="D40" s="153" t="s">
        <v>55</v>
      </c>
      <c r="E40" s="121"/>
      <c r="F40" s="150">
        <v>1</v>
      </c>
      <c r="I40" s="2"/>
      <c r="M40" s="2"/>
      <c r="N40" s="2"/>
    </row>
    <row r="41" spans="1:14" ht="31.5">
      <c r="A41" s="121"/>
      <c r="B41" s="224"/>
      <c r="C41" s="226"/>
      <c r="D41" s="153" t="s">
        <v>56</v>
      </c>
      <c r="E41" s="121"/>
      <c r="F41" s="150">
        <v>1</v>
      </c>
      <c r="I41" s="2"/>
      <c r="M41" s="2"/>
      <c r="N41" s="2"/>
    </row>
    <row r="42" spans="1:14" ht="15.75">
      <c r="A42" s="121"/>
      <c r="B42" s="224"/>
      <c r="C42" s="154" t="s">
        <v>57</v>
      </c>
      <c r="D42" s="153" t="s">
        <v>58</v>
      </c>
      <c r="E42" s="121"/>
      <c r="F42" s="150">
        <v>1</v>
      </c>
      <c r="I42" s="2"/>
      <c r="M42" s="2"/>
      <c r="N42" s="2"/>
    </row>
    <row r="43" spans="1:14" ht="15.75">
      <c r="A43" s="121"/>
      <c r="B43" s="224" t="s">
        <v>59</v>
      </c>
      <c r="C43" s="226" t="s">
        <v>60</v>
      </c>
      <c r="D43" s="153" t="s">
        <v>61</v>
      </c>
      <c r="E43" s="121"/>
      <c r="F43" s="150">
        <v>1</v>
      </c>
      <c r="I43" s="2"/>
      <c r="M43" s="2"/>
      <c r="N43" s="2"/>
    </row>
    <row r="44" spans="1:14" ht="15.75">
      <c r="A44" s="121"/>
      <c r="B44" s="224"/>
      <c r="C44" s="226"/>
      <c r="D44" s="153" t="s">
        <v>62</v>
      </c>
      <c r="E44" s="121"/>
      <c r="F44" s="150">
        <v>1</v>
      </c>
      <c r="I44" s="2"/>
      <c r="M44" s="2"/>
      <c r="N44" s="2"/>
    </row>
    <row r="45" spans="1:14" ht="15.75">
      <c r="A45" s="121"/>
      <c r="B45" s="224"/>
      <c r="C45" s="226"/>
      <c r="D45" s="153" t="s">
        <v>63</v>
      </c>
      <c r="E45" s="121"/>
      <c r="F45" s="150">
        <v>1</v>
      </c>
      <c r="I45" s="2"/>
      <c r="L45" s="2"/>
      <c r="M45" s="2"/>
      <c r="N45" s="2"/>
    </row>
    <row r="46" spans="1:14" ht="15.75">
      <c r="A46" s="121"/>
      <c r="B46" s="224"/>
      <c r="C46" s="226"/>
      <c r="D46" s="153" t="s">
        <v>64</v>
      </c>
      <c r="E46" s="121"/>
      <c r="F46" s="150">
        <v>1</v>
      </c>
      <c r="I46" s="2"/>
      <c r="L46" s="2"/>
      <c r="M46" s="2"/>
      <c r="N46" s="2"/>
    </row>
    <row r="47" spans="1:14" ht="31.5">
      <c r="A47" s="121"/>
      <c r="B47" s="224"/>
      <c r="C47" s="226"/>
      <c r="D47" s="153" t="s">
        <v>65</v>
      </c>
      <c r="E47" s="121"/>
      <c r="F47" s="121">
        <v>0</v>
      </c>
      <c r="I47" s="2"/>
      <c r="L47" s="2"/>
      <c r="M47" s="2"/>
      <c r="N47" s="2"/>
    </row>
    <row r="48" spans="1:14" ht="31.5">
      <c r="A48" s="121"/>
      <c r="B48" s="224"/>
      <c r="C48" s="226"/>
      <c r="D48" s="153" t="s">
        <v>66</v>
      </c>
      <c r="E48" s="121"/>
      <c r="F48" s="121">
        <v>0</v>
      </c>
      <c r="I48" s="2"/>
      <c r="L48" s="2"/>
      <c r="M48" s="2"/>
      <c r="N48" s="2"/>
    </row>
    <row r="49" spans="1:14" ht="31.5">
      <c r="A49" s="121"/>
      <c r="B49" s="224"/>
      <c r="C49" s="226" t="s">
        <v>49</v>
      </c>
      <c r="D49" s="153" t="s">
        <v>67</v>
      </c>
      <c r="E49" s="121"/>
      <c r="F49" s="121">
        <v>0</v>
      </c>
      <c r="I49" s="2"/>
      <c r="L49" s="2"/>
      <c r="M49" s="2"/>
      <c r="N49" s="2"/>
    </row>
    <row r="50" spans="1:14" ht="31.5">
      <c r="A50" s="121"/>
      <c r="B50" s="224"/>
      <c r="C50" s="226"/>
      <c r="D50" s="153" t="s">
        <v>68</v>
      </c>
      <c r="E50" s="121"/>
      <c r="F50" s="121">
        <v>0</v>
      </c>
      <c r="I50" s="2"/>
      <c r="L50" s="2"/>
      <c r="M50" s="2"/>
      <c r="N50" s="2"/>
    </row>
    <row r="51" spans="1:14" ht="31.5">
      <c r="A51" s="121"/>
      <c r="B51" s="224"/>
      <c r="C51" s="226"/>
      <c r="D51" s="153" t="s">
        <v>69</v>
      </c>
      <c r="E51" s="121"/>
      <c r="F51" s="121">
        <v>0</v>
      </c>
      <c r="I51" s="2"/>
      <c r="L51" s="2"/>
      <c r="M51" s="2"/>
      <c r="N51" s="2"/>
    </row>
    <row r="52" spans="1:14" ht="31.5">
      <c r="A52" s="121"/>
      <c r="B52" s="224"/>
      <c r="C52" s="226" t="s">
        <v>57</v>
      </c>
      <c r="D52" s="153" t="s">
        <v>70</v>
      </c>
      <c r="E52" s="121"/>
      <c r="F52" s="121">
        <v>0</v>
      </c>
      <c r="I52" s="2"/>
      <c r="L52" s="2"/>
      <c r="M52" s="2"/>
      <c r="N52" s="2"/>
    </row>
    <row r="53" spans="1:14" ht="31.5">
      <c r="A53" s="121"/>
      <c r="B53" s="224"/>
      <c r="C53" s="226"/>
      <c r="D53" s="153" t="s">
        <v>71</v>
      </c>
      <c r="E53" s="121"/>
      <c r="F53" s="121">
        <v>0</v>
      </c>
      <c r="I53" s="2"/>
      <c r="L53" s="2"/>
      <c r="M53" s="2"/>
      <c r="N53" s="2"/>
    </row>
    <row r="54" spans="1:14" ht="15.75">
      <c r="A54" s="121"/>
      <c r="B54" s="224"/>
      <c r="C54" s="226"/>
      <c r="D54" s="153" t="s">
        <v>72</v>
      </c>
      <c r="E54" s="121"/>
      <c r="F54" s="121">
        <v>0</v>
      </c>
      <c r="I54" s="2"/>
      <c r="L54" s="2"/>
      <c r="M54" s="2"/>
      <c r="N54" s="2"/>
    </row>
    <row r="55" spans="1:14" ht="31.5">
      <c r="A55" s="121"/>
      <c r="B55" s="224"/>
      <c r="C55" s="226"/>
      <c r="D55" s="153" t="s">
        <v>73</v>
      </c>
      <c r="E55" s="121"/>
      <c r="F55" s="121">
        <v>0</v>
      </c>
      <c r="I55" s="2"/>
      <c r="L55" s="2"/>
      <c r="M55" s="2"/>
      <c r="N55" s="2"/>
    </row>
    <row r="56" spans="1:14" ht="15.75">
      <c r="A56" s="121"/>
      <c r="B56" s="224"/>
      <c r="C56" s="226"/>
      <c r="D56" s="153" t="s">
        <v>74</v>
      </c>
      <c r="E56" s="121"/>
      <c r="F56" s="121">
        <v>0</v>
      </c>
      <c r="I56" s="2"/>
      <c r="L56" s="2"/>
      <c r="M56" s="2"/>
      <c r="N56" s="2"/>
    </row>
    <row r="57" spans="1:14" ht="31.5">
      <c r="A57" s="121"/>
      <c r="B57" s="224"/>
      <c r="C57" s="226"/>
      <c r="D57" s="153" t="s">
        <v>75</v>
      </c>
      <c r="E57" s="121"/>
      <c r="F57" s="121">
        <v>0</v>
      </c>
      <c r="I57" s="2"/>
      <c r="J57" s="2"/>
      <c r="K57" s="2"/>
      <c r="L57" s="2"/>
      <c r="M57" s="2"/>
      <c r="N57" s="2"/>
    </row>
    <row r="58" spans="1:14" ht="31.5">
      <c r="A58" s="121"/>
      <c r="B58" s="224"/>
      <c r="C58" s="226"/>
      <c r="D58" s="153" t="s">
        <v>76</v>
      </c>
      <c r="E58" s="121"/>
      <c r="F58" s="121">
        <v>0</v>
      </c>
      <c r="I58" s="2"/>
      <c r="J58" s="2"/>
      <c r="K58" s="2"/>
      <c r="L58" s="2"/>
      <c r="M58" s="2"/>
      <c r="N58" s="2"/>
    </row>
    <row r="59" spans="1:14" ht="31.5">
      <c r="A59" s="121"/>
      <c r="B59" s="224"/>
      <c r="C59" s="226"/>
      <c r="D59" s="153" t="s">
        <v>77</v>
      </c>
      <c r="E59" s="121"/>
      <c r="F59" s="121">
        <v>0</v>
      </c>
      <c r="I59" s="2"/>
      <c r="J59" s="2"/>
      <c r="K59" s="2"/>
      <c r="L59" s="2"/>
      <c r="M59" s="2"/>
      <c r="N59" s="2"/>
    </row>
    <row r="60" spans="1:14" ht="31.5">
      <c r="A60" s="121"/>
      <c r="B60" s="224"/>
      <c r="C60" s="226"/>
      <c r="D60" s="153" t="s">
        <v>78</v>
      </c>
      <c r="E60" s="121"/>
      <c r="F60" s="121">
        <v>0</v>
      </c>
      <c r="I60" s="2"/>
      <c r="J60" s="2"/>
      <c r="K60" s="2"/>
      <c r="L60" s="2"/>
      <c r="M60" s="2"/>
      <c r="N60" s="2"/>
    </row>
    <row r="61" spans="1:14" ht="31.5">
      <c r="A61" s="121"/>
      <c r="B61" s="224"/>
      <c r="C61" s="226"/>
      <c r="D61" s="153" t="s">
        <v>79</v>
      </c>
      <c r="E61" s="121"/>
      <c r="F61" s="121">
        <v>1</v>
      </c>
      <c r="I61" s="2"/>
      <c r="J61" s="2"/>
      <c r="K61" s="2"/>
      <c r="L61" s="2"/>
      <c r="M61" s="2"/>
      <c r="N61" s="2"/>
    </row>
    <row r="62" spans="1:14" ht="31.5">
      <c r="A62" s="121"/>
      <c r="B62" s="224" t="s">
        <v>80</v>
      </c>
      <c r="C62" s="226" t="s">
        <v>60</v>
      </c>
      <c r="D62" s="153" t="s">
        <v>81</v>
      </c>
      <c r="E62" s="121"/>
      <c r="F62" s="121">
        <v>1</v>
      </c>
      <c r="I62" s="2"/>
      <c r="J62" s="2"/>
      <c r="K62" s="2"/>
      <c r="L62" s="2"/>
      <c r="M62" s="2"/>
      <c r="N62" s="2"/>
    </row>
    <row r="63" spans="1:14" ht="31.5">
      <c r="A63" s="121"/>
      <c r="B63" s="224"/>
      <c r="C63" s="226"/>
      <c r="D63" s="153" t="s">
        <v>82</v>
      </c>
      <c r="E63" s="121"/>
      <c r="F63" s="121">
        <v>1</v>
      </c>
      <c r="I63" s="2"/>
      <c r="J63" s="2"/>
      <c r="K63" s="2"/>
      <c r="L63" s="2"/>
      <c r="M63" s="2"/>
      <c r="N63" s="2"/>
    </row>
    <row r="64" spans="1:14" ht="31.5">
      <c r="A64" s="121"/>
      <c r="B64" s="224"/>
      <c r="C64" s="226"/>
      <c r="D64" s="153" t="s">
        <v>83</v>
      </c>
      <c r="E64" s="121"/>
      <c r="F64" s="121">
        <v>1</v>
      </c>
      <c r="I64" s="2"/>
      <c r="J64" s="2"/>
      <c r="K64" s="2"/>
      <c r="L64" s="2"/>
      <c r="M64" s="2"/>
      <c r="N64" s="2"/>
    </row>
    <row r="65" spans="1:14" ht="31.5">
      <c r="A65" s="121"/>
      <c r="B65" s="224"/>
      <c r="C65" s="226"/>
      <c r="D65" s="153" t="s">
        <v>84</v>
      </c>
      <c r="E65" s="121"/>
      <c r="F65" s="121">
        <v>1</v>
      </c>
      <c r="I65" s="2"/>
      <c r="J65" s="2"/>
      <c r="K65" s="2"/>
      <c r="L65" s="2"/>
      <c r="M65" s="2"/>
      <c r="N65" s="2"/>
    </row>
    <row r="66" spans="1:14" ht="31.5">
      <c r="A66" s="121"/>
      <c r="B66" s="224"/>
      <c r="C66" s="226"/>
      <c r="D66" s="153" t="s">
        <v>85</v>
      </c>
      <c r="E66" s="121"/>
      <c r="F66" s="121">
        <v>1</v>
      </c>
      <c r="I66" s="2"/>
      <c r="J66" s="2"/>
      <c r="K66" s="2"/>
      <c r="L66" s="2"/>
      <c r="M66" s="2"/>
      <c r="N66" s="2"/>
    </row>
    <row r="67" spans="1:14" ht="31.5">
      <c r="A67" s="121"/>
      <c r="B67" s="224"/>
      <c r="C67" s="226"/>
      <c r="D67" s="153" t="s">
        <v>86</v>
      </c>
      <c r="E67" s="121"/>
      <c r="F67" s="121">
        <v>1</v>
      </c>
      <c r="I67" s="2"/>
      <c r="J67" s="2"/>
      <c r="K67" s="2"/>
      <c r="L67" s="2"/>
      <c r="M67" s="2"/>
      <c r="N67" s="2"/>
    </row>
    <row r="68" spans="1:14" ht="31.5">
      <c r="A68" s="121"/>
      <c r="B68" s="224"/>
      <c r="C68" s="226" t="s">
        <v>49</v>
      </c>
      <c r="D68" s="153" t="s">
        <v>87</v>
      </c>
      <c r="E68" s="121"/>
      <c r="F68" s="121">
        <v>1</v>
      </c>
      <c r="I68" s="2"/>
      <c r="J68" s="2"/>
      <c r="K68" s="2"/>
      <c r="L68" s="2"/>
      <c r="M68" s="2"/>
      <c r="N68" s="2"/>
    </row>
    <row r="69" spans="1:14" ht="31.5">
      <c r="A69" s="121"/>
      <c r="B69" s="224"/>
      <c r="C69" s="226"/>
      <c r="D69" s="153" t="s">
        <v>88</v>
      </c>
      <c r="E69" s="121"/>
      <c r="F69" s="121">
        <v>1</v>
      </c>
      <c r="I69" s="2"/>
      <c r="J69" s="2"/>
      <c r="K69" s="2"/>
      <c r="L69" s="2"/>
      <c r="M69" s="2"/>
      <c r="N69" s="2"/>
    </row>
    <row r="70" spans="1:14" ht="31.5">
      <c r="A70" s="121"/>
      <c r="B70" s="224"/>
      <c r="C70" s="226"/>
      <c r="D70" s="153" t="s">
        <v>89</v>
      </c>
      <c r="E70" s="121"/>
      <c r="F70" s="121">
        <v>1</v>
      </c>
      <c r="I70" s="2"/>
      <c r="J70" s="2"/>
      <c r="K70" s="2"/>
      <c r="L70" s="2"/>
      <c r="M70" s="2"/>
      <c r="N70" s="2"/>
    </row>
    <row r="71" spans="1:14" ht="31.5">
      <c r="A71" s="121"/>
      <c r="B71" s="224"/>
      <c r="C71" s="226" t="s">
        <v>57</v>
      </c>
      <c r="D71" s="153" t="s">
        <v>90</v>
      </c>
      <c r="E71" s="121"/>
      <c r="F71" s="121">
        <v>1</v>
      </c>
      <c r="I71" s="2"/>
      <c r="J71" s="2"/>
      <c r="K71" s="2"/>
      <c r="L71" s="2"/>
      <c r="M71" s="2"/>
      <c r="N71" s="2"/>
    </row>
    <row r="72" spans="1:14" ht="31.5">
      <c r="A72" s="121"/>
      <c r="B72" s="224"/>
      <c r="C72" s="226"/>
      <c r="D72" s="153" t="s">
        <v>91</v>
      </c>
      <c r="E72" s="121"/>
      <c r="F72" s="121">
        <v>1</v>
      </c>
      <c r="I72" s="2"/>
      <c r="J72" s="2"/>
      <c r="K72" s="2"/>
      <c r="L72" s="2"/>
      <c r="M72" s="2"/>
      <c r="N72" s="2"/>
    </row>
    <row r="73" spans="1:14" ht="31.5">
      <c r="A73" s="121"/>
      <c r="B73" s="224"/>
      <c r="C73" s="226"/>
      <c r="D73" s="153" t="s">
        <v>92</v>
      </c>
      <c r="E73" s="121"/>
      <c r="F73" s="121">
        <v>1</v>
      </c>
      <c r="I73" s="156"/>
      <c r="J73" s="157"/>
      <c r="K73" s="157"/>
      <c r="L73" s="157"/>
      <c r="M73" s="157"/>
      <c r="N73" s="158"/>
    </row>
    <row r="74" spans="1:14" ht="31.5">
      <c r="A74" s="121"/>
      <c r="B74" s="224"/>
      <c r="C74" s="226"/>
      <c r="D74" s="153" t="s">
        <v>93</v>
      </c>
      <c r="E74" s="121"/>
      <c r="F74" s="121">
        <v>1</v>
      </c>
    </row>
    <row r="75" spans="1:14" ht="31.5">
      <c r="A75" s="121"/>
      <c r="B75" s="224" t="s">
        <v>94</v>
      </c>
      <c r="C75" s="154" t="s">
        <v>60</v>
      </c>
      <c r="D75" s="153" t="s">
        <v>95</v>
      </c>
      <c r="E75" s="121"/>
      <c r="F75" s="121">
        <v>1</v>
      </c>
    </row>
    <row r="76" spans="1:14" ht="31.5">
      <c r="A76" s="121"/>
      <c r="B76" s="224"/>
      <c r="C76" s="226" t="s">
        <v>60</v>
      </c>
      <c r="D76" s="153" t="s">
        <v>96</v>
      </c>
      <c r="E76" s="121"/>
      <c r="F76" s="121">
        <v>0</v>
      </c>
    </row>
    <row r="77" spans="1:14" ht="31.5">
      <c r="A77" s="121"/>
      <c r="B77" s="224"/>
      <c r="C77" s="226"/>
      <c r="D77" s="153" t="s">
        <v>97</v>
      </c>
      <c r="E77" s="121"/>
      <c r="F77" s="121">
        <v>0</v>
      </c>
    </row>
    <row r="78" spans="1:14" ht="15.75">
      <c r="A78" s="121"/>
      <c r="B78" s="224"/>
      <c r="C78" s="226"/>
      <c r="D78" s="153" t="s">
        <v>98</v>
      </c>
      <c r="E78" s="121"/>
      <c r="F78" s="121">
        <v>0</v>
      </c>
    </row>
    <row r="79" spans="1:14" ht="31.5">
      <c r="A79" s="121"/>
      <c r="B79" s="224"/>
      <c r="C79" s="226"/>
      <c r="D79" s="153" t="s">
        <v>99</v>
      </c>
      <c r="E79" s="121"/>
      <c r="F79" s="121">
        <v>0</v>
      </c>
    </row>
    <row r="80" spans="1:14" ht="31.5">
      <c r="A80" s="121"/>
      <c r="B80" s="224"/>
      <c r="C80" s="226"/>
      <c r="D80" s="153" t="s">
        <v>100</v>
      </c>
      <c r="E80" s="121"/>
      <c r="F80" s="121">
        <v>0</v>
      </c>
    </row>
    <row r="81" spans="1:6" ht="31.5">
      <c r="A81" s="121"/>
      <c r="B81" s="224"/>
      <c r="C81" s="226"/>
      <c r="D81" s="153" t="s">
        <v>101</v>
      </c>
      <c r="E81" s="121"/>
      <c r="F81" s="121">
        <v>0</v>
      </c>
    </row>
    <row r="82" spans="1:6" ht="47.25">
      <c r="A82" s="121"/>
      <c r="B82" s="224"/>
      <c r="C82" s="154" t="s">
        <v>49</v>
      </c>
      <c r="D82" s="153" t="s">
        <v>102</v>
      </c>
      <c r="E82" s="121"/>
      <c r="F82" s="121">
        <v>0</v>
      </c>
    </row>
    <row r="83" spans="1:6" ht="31.5">
      <c r="A83" s="121"/>
      <c r="B83" s="224"/>
      <c r="C83" s="226" t="s">
        <v>57</v>
      </c>
      <c r="D83" s="153" t="s">
        <v>103</v>
      </c>
      <c r="E83" s="121"/>
      <c r="F83" s="121">
        <v>0</v>
      </c>
    </row>
    <row r="84" spans="1:6" ht="31.5">
      <c r="A84" s="121"/>
      <c r="B84" s="224"/>
      <c r="C84" s="226"/>
      <c r="D84" s="153" t="s">
        <v>104</v>
      </c>
      <c r="E84" s="121"/>
      <c r="F84" s="121">
        <v>0</v>
      </c>
    </row>
    <row r="85" spans="1:6" ht="31.5">
      <c r="A85" s="121"/>
      <c r="B85" s="224"/>
      <c r="C85" s="226"/>
      <c r="D85" s="153" t="s">
        <v>105</v>
      </c>
      <c r="E85" s="121"/>
      <c r="F85" s="121">
        <v>0</v>
      </c>
    </row>
    <row r="86" spans="1:6" ht="31.5">
      <c r="A86" s="121"/>
      <c r="B86" s="224" t="s">
        <v>106</v>
      </c>
      <c r="C86" s="226" t="s">
        <v>60</v>
      </c>
      <c r="D86" s="153" t="s">
        <v>107</v>
      </c>
      <c r="E86" s="121"/>
      <c r="F86" s="121">
        <v>0</v>
      </c>
    </row>
    <row r="87" spans="1:6" ht="31.5">
      <c r="A87" s="121"/>
      <c r="B87" s="224"/>
      <c r="C87" s="226"/>
      <c r="D87" s="153" t="s">
        <v>108</v>
      </c>
      <c r="E87" s="121"/>
      <c r="F87" s="121">
        <v>0</v>
      </c>
    </row>
    <row r="88" spans="1:6" ht="31.5">
      <c r="A88" s="121"/>
      <c r="B88" s="224"/>
      <c r="C88" s="226"/>
      <c r="D88" s="153" t="s">
        <v>109</v>
      </c>
      <c r="E88" s="121"/>
      <c r="F88" s="121">
        <v>0</v>
      </c>
    </row>
    <row r="89" spans="1:6" ht="31.5">
      <c r="A89" s="121"/>
      <c r="B89" s="224"/>
      <c r="C89" s="226"/>
      <c r="D89" s="153" t="s">
        <v>110</v>
      </c>
      <c r="E89" s="121"/>
      <c r="F89" s="121">
        <v>0</v>
      </c>
    </row>
    <row r="90" spans="1:6" ht="31.5">
      <c r="A90" s="121"/>
      <c r="B90" s="224"/>
      <c r="C90" s="226" t="s">
        <v>49</v>
      </c>
      <c r="D90" s="153" t="s">
        <v>111</v>
      </c>
      <c r="E90" s="121"/>
      <c r="F90" s="121">
        <v>0</v>
      </c>
    </row>
    <row r="91" spans="1:6" ht="15.75">
      <c r="A91" s="121"/>
      <c r="B91" s="224"/>
      <c r="C91" s="226"/>
      <c r="D91" s="153" t="s">
        <v>112</v>
      </c>
      <c r="E91" s="121"/>
      <c r="F91" s="121">
        <v>0</v>
      </c>
    </row>
    <row r="92" spans="1:6" ht="31.5">
      <c r="A92" s="121"/>
      <c r="B92" s="224"/>
      <c r="C92" s="226"/>
      <c r="D92" s="153" t="s">
        <v>113</v>
      </c>
      <c r="E92" s="121"/>
      <c r="F92" s="121">
        <v>0</v>
      </c>
    </row>
    <row r="93" spans="1:6" ht="31.5">
      <c r="A93" s="121"/>
      <c r="B93" s="224"/>
      <c r="C93" s="226"/>
      <c r="D93" s="153" t="s">
        <v>114</v>
      </c>
      <c r="E93" s="121"/>
      <c r="F93" s="121">
        <v>0</v>
      </c>
    </row>
    <row r="94" spans="1:6" ht="31.5">
      <c r="A94" s="121"/>
      <c r="B94" s="224"/>
      <c r="C94" s="226"/>
      <c r="D94" s="153" t="s">
        <v>115</v>
      </c>
      <c r="E94" s="121"/>
      <c r="F94" s="121">
        <v>0</v>
      </c>
    </row>
    <row r="95" spans="1:6" ht="31.5">
      <c r="A95" s="121"/>
      <c r="B95" s="224"/>
      <c r="C95" s="226" t="s">
        <v>57</v>
      </c>
      <c r="D95" s="153" t="s">
        <v>116</v>
      </c>
      <c r="E95" s="121"/>
      <c r="F95" s="121">
        <v>0</v>
      </c>
    </row>
    <row r="96" spans="1:6" ht="31.5">
      <c r="A96" s="121"/>
      <c r="B96" s="224"/>
      <c r="C96" s="226"/>
      <c r="D96" s="153" t="s">
        <v>117</v>
      </c>
      <c r="E96" s="121"/>
      <c r="F96" s="121">
        <v>0</v>
      </c>
    </row>
    <row r="97" spans="1:6" ht="31.5">
      <c r="A97" s="121"/>
      <c r="B97" s="224" t="s">
        <v>118</v>
      </c>
      <c r="C97" s="154" t="s">
        <v>60</v>
      </c>
      <c r="D97" s="153" t="s">
        <v>119</v>
      </c>
      <c r="E97" s="121"/>
      <c r="F97" s="121">
        <v>0</v>
      </c>
    </row>
    <row r="98" spans="1:6" ht="31.5">
      <c r="A98" s="121"/>
      <c r="B98" s="224"/>
      <c r="C98" s="154" t="s">
        <v>49</v>
      </c>
      <c r="D98" s="153" t="s">
        <v>120</v>
      </c>
      <c r="E98" s="121"/>
      <c r="F98" s="121">
        <v>0</v>
      </c>
    </row>
    <row r="99" spans="1:6" ht="31.5">
      <c r="A99" s="121"/>
      <c r="B99" s="224"/>
      <c r="C99" s="226" t="s">
        <v>57</v>
      </c>
      <c r="D99" s="153" t="s">
        <v>121</v>
      </c>
      <c r="E99" s="121"/>
      <c r="F99" s="121">
        <v>0</v>
      </c>
    </row>
    <row r="100" spans="1:6" ht="31.5">
      <c r="A100" s="121"/>
      <c r="B100" s="224"/>
      <c r="C100" s="226"/>
      <c r="D100" s="153" t="s">
        <v>122</v>
      </c>
      <c r="E100" s="121"/>
      <c r="F100" s="121">
        <v>0</v>
      </c>
    </row>
    <row r="101" spans="1:6" ht="31.5">
      <c r="A101" s="121"/>
      <c r="B101" s="224"/>
      <c r="C101" s="226"/>
      <c r="D101" s="153" t="s">
        <v>123</v>
      </c>
      <c r="E101" s="121"/>
      <c r="F101" s="121">
        <v>0</v>
      </c>
    </row>
    <row r="102" spans="1:6" ht="31.5">
      <c r="A102" s="121"/>
      <c r="B102" s="224" t="s">
        <v>124</v>
      </c>
      <c r="C102" s="154" t="s">
        <v>60</v>
      </c>
      <c r="D102" s="153" t="s">
        <v>125</v>
      </c>
      <c r="E102" s="121"/>
      <c r="F102" s="121">
        <v>0</v>
      </c>
    </row>
    <row r="103" spans="1:6" ht="31.5">
      <c r="A103" s="121"/>
      <c r="B103" s="224"/>
      <c r="C103" s="226" t="s">
        <v>49</v>
      </c>
      <c r="D103" s="153" t="s">
        <v>126</v>
      </c>
      <c r="E103" s="121"/>
      <c r="F103" s="121">
        <v>1</v>
      </c>
    </row>
    <row r="104" spans="1:6" ht="63">
      <c r="A104" s="121"/>
      <c r="B104" s="224"/>
      <c r="C104" s="226"/>
      <c r="D104" s="153" t="s">
        <v>127</v>
      </c>
      <c r="E104" s="121"/>
      <c r="F104" s="121">
        <v>1</v>
      </c>
    </row>
    <row r="105" spans="1:6" ht="47.25">
      <c r="A105" s="121"/>
      <c r="B105" s="224"/>
      <c r="C105" s="226" t="s">
        <v>57</v>
      </c>
      <c r="D105" s="153" t="s">
        <v>128</v>
      </c>
      <c r="E105" s="121"/>
      <c r="F105" s="121">
        <v>1</v>
      </c>
    </row>
    <row r="106" spans="1:6" ht="47.25">
      <c r="A106" s="121"/>
      <c r="B106" s="224"/>
      <c r="C106" s="226"/>
      <c r="D106" s="153" t="s">
        <v>129</v>
      </c>
      <c r="E106" s="121"/>
      <c r="F106" s="121">
        <v>1</v>
      </c>
    </row>
  </sheetData>
  <mergeCells count="30">
    <mergeCell ref="C95:C96"/>
    <mergeCell ref="C99:C101"/>
    <mergeCell ref="C103:C104"/>
    <mergeCell ref="C105:C106"/>
    <mergeCell ref="C71:C74"/>
    <mergeCell ref="C76:C81"/>
    <mergeCell ref="C83:C85"/>
    <mergeCell ref="C86:C89"/>
    <mergeCell ref="C90:C94"/>
    <mergeCell ref="B75:B85"/>
    <mergeCell ref="B86:B96"/>
    <mergeCell ref="B97:B101"/>
    <mergeCell ref="B102:B106"/>
    <mergeCell ref="C2:C7"/>
    <mergeCell ref="C8:C11"/>
    <mergeCell ref="C12:C20"/>
    <mergeCell ref="C21:C24"/>
    <mergeCell ref="C25:C31"/>
    <mergeCell ref="C32:C34"/>
    <mergeCell ref="C35:C41"/>
    <mergeCell ref="C43:C48"/>
    <mergeCell ref="C49:C51"/>
    <mergeCell ref="C52:C61"/>
    <mergeCell ref="C62:C67"/>
    <mergeCell ref="C68:C70"/>
    <mergeCell ref="A2:A34"/>
    <mergeCell ref="B2:B34"/>
    <mergeCell ref="B35:B42"/>
    <mergeCell ref="B43:B61"/>
    <mergeCell ref="B62:B7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6"/>
  <sheetViews>
    <sheetView workbookViewId="0">
      <selection activeCell="J7" sqref="J7"/>
    </sheetView>
  </sheetViews>
  <sheetFormatPr defaultColWidth="9" defaultRowHeight="15"/>
  <cols>
    <col min="1" max="9" width="9" style="24"/>
    <col min="10" max="10" width="37.140625" style="24"/>
    <col min="11" max="16384" width="9" style="24"/>
  </cols>
  <sheetData>
    <row r="1" spans="1:14" customFormat="1">
      <c r="A1" s="25" t="s">
        <v>0</v>
      </c>
      <c r="B1" s="25" t="s">
        <v>1</v>
      </c>
      <c r="C1" s="25" t="s">
        <v>2</v>
      </c>
      <c r="D1" s="25" t="s">
        <v>3</v>
      </c>
      <c r="E1" s="25" t="s">
        <v>137</v>
      </c>
      <c r="F1" s="26" t="s">
        <v>5</v>
      </c>
      <c r="I1" s="29"/>
      <c r="J1" s="30"/>
      <c r="K1" s="30"/>
      <c r="L1" s="30"/>
      <c r="M1" s="30"/>
      <c r="N1" s="31"/>
    </row>
    <row r="2" spans="1:14">
      <c r="A2" s="24" t="s">
        <v>6</v>
      </c>
      <c r="B2" s="24" t="s">
        <v>7</v>
      </c>
      <c r="C2" s="24" t="s">
        <v>8</v>
      </c>
      <c r="D2" s="24" t="s">
        <v>9</v>
      </c>
      <c r="F2" s="24" t="s">
        <v>135</v>
      </c>
    </row>
    <row r="3" spans="1:14">
      <c r="A3" s="24" t="s">
        <v>6</v>
      </c>
      <c r="B3" s="24" t="s">
        <v>7</v>
      </c>
      <c r="C3" s="24" t="s">
        <v>8</v>
      </c>
      <c r="D3" s="24" t="s">
        <v>10</v>
      </c>
      <c r="F3" s="24" t="s">
        <v>134</v>
      </c>
    </row>
    <row r="4" spans="1:14">
      <c r="A4" s="24" t="s">
        <v>6</v>
      </c>
      <c r="B4" s="24" t="s">
        <v>7</v>
      </c>
      <c r="C4" s="24" t="s">
        <v>8</v>
      </c>
      <c r="D4" s="27" t="s">
        <v>11</v>
      </c>
      <c r="E4" s="28"/>
      <c r="F4" s="24" t="s">
        <v>135</v>
      </c>
    </row>
    <row r="5" spans="1:14">
      <c r="A5" s="24" t="s">
        <v>6</v>
      </c>
      <c r="B5" s="24" t="s">
        <v>7</v>
      </c>
      <c r="C5" s="24" t="s">
        <v>8</v>
      </c>
      <c r="D5" s="27" t="s">
        <v>12</v>
      </c>
      <c r="E5" s="28"/>
      <c r="F5" s="24" t="s">
        <v>134</v>
      </c>
    </row>
    <row r="6" spans="1:14">
      <c r="A6" s="24" t="s">
        <v>6</v>
      </c>
      <c r="B6" s="24" t="s">
        <v>7</v>
      </c>
      <c r="C6" s="24" t="s">
        <v>8</v>
      </c>
      <c r="D6" s="27" t="s">
        <v>13</v>
      </c>
      <c r="E6" s="28"/>
      <c r="F6" s="24" t="s">
        <v>134</v>
      </c>
      <c r="J6" t="s">
        <v>136</v>
      </c>
      <c r="K6"/>
      <c r="L6"/>
    </row>
    <row r="7" spans="1:14">
      <c r="A7" s="24" t="s">
        <v>6</v>
      </c>
      <c r="B7" s="24" t="s">
        <v>7</v>
      </c>
      <c r="C7" s="24" t="s">
        <v>8</v>
      </c>
      <c r="D7" s="27" t="s">
        <v>14</v>
      </c>
      <c r="E7" s="28"/>
      <c r="F7" s="24" t="s">
        <v>134</v>
      </c>
      <c r="J7" t="e">
        <v>#DIV/0!</v>
      </c>
      <c r="K7"/>
      <c r="L7"/>
    </row>
    <row r="8" spans="1:14">
      <c r="A8" s="24" t="s">
        <v>6</v>
      </c>
      <c r="B8" s="24" t="s">
        <v>7</v>
      </c>
      <c r="C8" s="24" t="s">
        <v>15</v>
      </c>
      <c r="D8" s="27" t="s">
        <v>16</v>
      </c>
      <c r="E8" s="28"/>
      <c r="F8" s="24" t="s">
        <v>135</v>
      </c>
      <c r="J8"/>
      <c r="K8"/>
      <c r="L8"/>
    </row>
    <row r="9" spans="1:14">
      <c r="A9" s="24" t="s">
        <v>6</v>
      </c>
      <c r="B9" s="24" t="s">
        <v>7</v>
      </c>
      <c r="C9" s="24" t="s">
        <v>15</v>
      </c>
      <c r="D9" s="27" t="s">
        <v>17</v>
      </c>
      <c r="E9" s="28"/>
      <c r="F9" s="24" t="s">
        <v>135</v>
      </c>
      <c r="J9"/>
      <c r="K9"/>
      <c r="L9"/>
    </row>
    <row r="10" spans="1:14">
      <c r="A10" s="24" t="s">
        <v>6</v>
      </c>
      <c r="B10" s="24" t="s">
        <v>7</v>
      </c>
      <c r="C10" s="24" t="s">
        <v>15</v>
      </c>
      <c r="D10" s="27" t="s">
        <v>18</v>
      </c>
      <c r="E10" s="28"/>
      <c r="F10" s="24" t="s">
        <v>135</v>
      </c>
      <c r="J10"/>
      <c r="K10"/>
      <c r="L10"/>
    </row>
    <row r="11" spans="1:14">
      <c r="A11" s="24" t="s">
        <v>6</v>
      </c>
      <c r="B11" s="24" t="s">
        <v>7</v>
      </c>
      <c r="C11" s="24" t="s">
        <v>15</v>
      </c>
      <c r="D11" s="27" t="s">
        <v>19</v>
      </c>
      <c r="E11" s="28"/>
      <c r="F11" s="24" t="s">
        <v>135</v>
      </c>
      <c r="J11"/>
      <c r="K11"/>
      <c r="L11"/>
    </row>
    <row r="12" spans="1:14">
      <c r="A12" s="24" t="s">
        <v>6</v>
      </c>
      <c r="B12" s="24" t="s">
        <v>7</v>
      </c>
      <c r="C12" s="24" t="s">
        <v>20</v>
      </c>
      <c r="D12" s="27" t="s">
        <v>21</v>
      </c>
      <c r="E12" s="28"/>
      <c r="F12" s="24" t="s">
        <v>135</v>
      </c>
      <c r="J12"/>
      <c r="K12"/>
      <c r="L12"/>
    </row>
    <row r="13" spans="1:14">
      <c r="A13" s="24" t="s">
        <v>6</v>
      </c>
      <c r="B13" s="24" t="s">
        <v>7</v>
      </c>
      <c r="C13" s="24" t="s">
        <v>20</v>
      </c>
      <c r="D13" s="27" t="s">
        <v>22</v>
      </c>
      <c r="E13" s="28"/>
      <c r="F13" s="24" t="s">
        <v>134</v>
      </c>
      <c r="J13"/>
      <c r="K13"/>
      <c r="L13"/>
    </row>
    <row r="14" spans="1:14">
      <c r="A14" s="24" t="s">
        <v>6</v>
      </c>
      <c r="B14" s="24" t="s">
        <v>7</v>
      </c>
      <c r="C14" s="24" t="s">
        <v>20</v>
      </c>
      <c r="D14" s="27" t="s">
        <v>23</v>
      </c>
      <c r="E14" s="28"/>
      <c r="F14" s="24" t="s">
        <v>135</v>
      </c>
      <c r="J14"/>
      <c r="K14"/>
      <c r="L14"/>
    </row>
    <row r="15" spans="1:14">
      <c r="A15" s="24" t="s">
        <v>6</v>
      </c>
      <c r="B15" s="24" t="s">
        <v>7</v>
      </c>
      <c r="C15" s="24" t="s">
        <v>20</v>
      </c>
      <c r="D15" s="27" t="s">
        <v>24</v>
      </c>
      <c r="E15" s="28"/>
      <c r="F15" s="24" t="s">
        <v>134</v>
      </c>
      <c r="J15"/>
      <c r="K15"/>
      <c r="L15"/>
    </row>
    <row r="16" spans="1:14">
      <c r="A16" s="24" t="s">
        <v>6</v>
      </c>
      <c r="B16" s="24" t="s">
        <v>7</v>
      </c>
      <c r="C16" s="24" t="s">
        <v>20</v>
      </c>
      <c r="D16" s="27" t="s">
        <v>25</v>
      </c>
      <c r="E16" s="28"/>
      <c r="F16" s="24" t="s">
        <v>135</v>
      </c>
      <c r="J16"/>
      <c r="K16"/>
      <c r="L16"/>
    </row>
    <row r="17" spans="1:12">
      <c r="A17" s="24" t="s">
        <v>6</v>
      </c>
      <c r="B17" s="24" t="s">
        <v>7</v>
      </c>
      <c r="C17" s="24" t="s">
        <v>20</v>
      </c>
      <c r="D17" s="27" t="s">
        <v>26</v>
      </c>
      <c r="E17" s="28"/>
      <c r="F17" s="24" t="s">
        <v>134</v>
      </c>
      <c r="J17"/>
      <c r="K17"/>
      <c r="L17"/>
    </row>
    <row r="18" spans="1:12">
      <c r="A18" s="24" t="s">
        <v>6</v>
      </c>
      <c r="B18" s="24" t="s">
        <v>7</v>
      </c>
      <c r="C18" s="24" t="s">
        <v>20</v>
      </c>
      <c r="D18" s="27" t="s">
        <v>27</v>
      </c>
      <c r="E18" s="28"/>
      <c r="F18" s="24" t="s">
        <v>135</v>
      </c>
      <c r="J18"/>
      <c r="K18"/>
      <c r="L18"/>
    </row>
    <row r="19" spans="1:12">
      <c r="A19" s="24" t="s">
        <v>6</v>
      </c>
      <c r="B19" s="24" t="s">
        <v>7</v>
      </c>
      <c r="C19" s="24" t="s">
        <v>20</v>
      </c>
      <c r="D19" s="27" t="s">
        <v>28</v>
      </c>
      <c r="E19" s="28"/>
      <c r="F19" s="24" t="s">
        <v>134</v>
      </c>
      <c r="J19"/>
      <c r="K19"/>
      <c r="L19"/>
    </row>
    <row r="20" spans="1:12">
      <c r="A20" s="24" t="s">
        <v>6</v>
      </c>
      <c r="B20" s="24" t="s">
        <v>7</v>
      </c>
      <c r="C20" s="24" t="s">
        <v>20</v>
      </c>
      <c r="D20" s="27" t="s">
        <v>29</v>
      </c>
      <c r="E20" s="28"/>
      <c r="F20" s="24" t="s">
        <v>134</v>
      </c>
      <c r="J20"/>
      <c r="K20"/>
      <c r="L20"/>
    </row>
    <row r="21" spans="1:12">
      <c r="A21" s="24" t="s">
        <v>6</v>
      </c>
      <c r="B21" s="24" t="s">
        <v>7</v>
      </c>
      <c r="C21" s="24" t="s">
        <v>30</v>
      </c>
      <c r="D21" s="27" t="s">
        <v>31</v>
      </c>
      <c r="E21" s="28"/>
      <c r="F21" s="24" t="s">
        <v>135</v>
      </c>
      <c r="J21"/>
      <c r="K21"/>
      <c r="L21"/>
    </row>
    <row r="22" spans="1:12">
      <c r="A22" s="24" t="s">
        <v>6</v>
      </c>
      <c r="B22" s="24" t="s">
        <v>7</v>
      </c>
      <c r="C22" s="24" t="s">
        <v>30</v>
      </c>
      <c r="D22" s="27" t="s">
        <v>32</v>
      </c>
      <c r="E22" s="28"/>
      <c r="F22" s="24" t="s">
        <v>135</v>
      </c>
      <c r="J22"/>
      <c r="K22"/>
      <c r="L22"/>
    </row>
    <row r="23" spans="1:12">
      <c r="A23" s="24" t="s">
        <v>6</v>
      </c>
      <c r="B23" s="24" t="s">
        <v>7</v>
      </c>
      <c r="C23" s="24" t="s">
        <v>30</v>
      </c>
      <c r="D23" s="27" t="s">
        <v>33</v>
      </c>
      <c r="E23" s="28"/>
      <c r="F23" s="24" t="s">
        <v>135</v>
      </c>
      <c r="J23"/>
      <c r="K23"/>
      <c r="L23"/>
    </row>
    <row r="24" spans="1:12">
      <c r="A24" s="24" t="s">
        <v>6</v>
      </c>
      <c r="B24" s="24" t="s">
        <v>7</v>
      </c>
      <c r="C24" s="24" t="s">
        <v>30</v>
      </c>
      <c r="D24" s="27" t="s">
        <v>34</v>
      </c>
      <c r="E24" s="28"/>
      <c r="F24" s="24" t="s">
        <v>135</v>
      </c>
    </row>
    <row r="25" spans="1:12">
      <c r="A25" s="24" t="s">
        <v>6</v>
      </c>
      <c r="B25" s="24" t="s">
        <v>7</v>
      </c>
      <c r="C25" s="24" t="s">
        <v>35</v>
      </c>
      <c r="D25" s="27" t="s">
        <v>36</v>
      </c>
      <c r="E25" s="28"/>
      <c r="F25" s="24" t="s">
        <v>135</v>
      </c>
    </row>
    <row r="26" spans="1:12">
      <c r="A26" s="24" t="s">
        <v>6</v>
      </c>
      <c r="B26" s="24" t="s">
        <v>7</v>
      </c>
      <c r="C26" s="24" t="s">
        <v>35</v>
      </c>
      <c r="D26" s="27" t="s">
        <v>37</v>
      </c>
      <c r="E26" s="28"/>
      <c r="F26" s="24" t="s">
        <v>134</v>
      </c>
    </row>
    <row r="27" spans="1:12">
      <c r="A27" s="24" t="s">
        <v>6</v>
      </c>
      <c r="B27" s="24" t="s">
        <v>7</v>
      </c>
      <c r="C27" s="24" t="s">
        <v>35</v>
      </c>
      <c r="D27" s="27" t="s">
        <v>38</v>
      </c>
      <c r="E27" s="28"/>
      <c r="F27" s="24" t="s">
        <v>134</v>
      </c>
    </row>
    <row r="28" spans="1:12">
      <c r="A28" s="24" t="s">
        <v>6</v>
      </c>
      <c r="B28" s="24" t="s">
        <v>7</v>
      </c>
      <c r="C28" s="24" t="s">
        <v>35</v>
      </c>
      <c r="D28" s="27" t="s">
        <v>39</v>
      </c>
      <c r="E28" s="28"/>
      <c r="F28" s="24" t="s">
        <v>134</v>
      </c>
    </row>
    <row r="29" spans="1:12">
      <c r="A29" s="24" t="s">
        <v>6</v>
      </c>
      <c r="B29" s="24" t="s">
        <v>7</v>
      </c>
      <c r="C29" s="24" t="s">
        <v>35</v>
      </c>
      <c r="D29" s="27" t="s">
        <v>40</v>
      </c>
      <c r="E29" s="28"/>
      <c r="F29" s="24" t="s">
        <v>135</v>
      </c>
    </row>
    <row r="30" spans="1:12">
      <c r="A30" s="24" t="s">
        <v>6</v>
      </c>
      <c r="B30" s="24" t="s">
        <v>7</v>
      </c>
      <c r="C30" s="24" t="s">
        <v>35</v>
      </c>
      <c r="D30" s="27" t="s">
        <v>41</v>
      </c>
      <c r="E30" s="28"/>
      <c r="F30" s="24" t="s">
        <v>134</v>
      </c>
    </row>
    <row r="31" spans="1:12">
      <c r="A31" s="24" t="s">
        <v>6</v>
      </c>
      <c r="B31" s="24" t="s">
        <v>7</v>
      </c>
      <c r="C31" s="24" t="s">
        <v>35</v>
      </c>
      <c r="D31" s="27" t="s">
        <v>42</v>
      </c>
      <c r="E31" s="28"/>
      <c r="F31" s="24" t="s">
        <v>135</v>
      </c>
    </row>
    <row r="32" spans="1:12">
      <c r="A32" s="24" t="s">
        <v>6</v>
      </c>
      <c r="B32" s="24" t="s">
        <v>7</v>
      </c>
      <c r="C32" s="24" t="s">
        <v>43</v>
      </c>
      <c r="D32" s="27" t="s">
        <v>44</v>
      </c>
      <c r="E32" s="28"/>
      <c r="F32" s="24" t="s">
        <v>134</v>
      </c>
    </row>
    <row r="33" spans="1:6">
      <c r="A33" s="24" t="s">
        <v>6</v>
      </c>
      <c r="B33" s="24" t="s">
        <v>7</v>
      </c>
      <c r="C33" s="24" t="s">
        <v>43</v>
      </c>
      <c r="D33" s="27" t="s">
        <v>45</v>
      </c>
      <c r="E33" s="28"/>
      <c r="F33" s="24" t="s">
        <v>134</v>
      </c>
    </row>
    <row r="34" spans="1:6">
      <c r="A34" s="24" t="s">
        <v>6</v>
      </c>
      <c r="B34" s="24" t="s">
        <v>7</v>
      </c>
      <c r="C34" s="24" t="s">
        <v>43</v>
      </c>
      <c r="D34" s="27" t="s">
        <v>46</v>
      </c>
      <c r="E34" s="28"/>
      <c r="F34" s="24" t="s">
        <v>135</v>
      </c>
    </row>
    <row r="35" spans="1:6">
      <c r="A35" s="24" t="s">
        <v>47</v>
      </c>
      <c r="B35" s="24" t="s">
        <v>48</v>
      </c>
      <c r="C35" s="24" t="s">
        <v>49</v>
      </c>
      <c r="D35" s="27" t="s">
        <v>50</v>
      </c>
      <c r="E35" s="28"/>
      <c r="F35" s="24" t="s">
        <v>135</v>
      </c>
    </row>
    <row r="36" spans="1:6">
      <c r="A36" s="24" t="s">
        <v>47</v>
      </c>
      <c r="B36" s="24" t="s">
        <v>48</v>
      </c>
      <c r="C36" s="24" t="s">
        <v>49</v>
      </c>
      <c r="D36" s="27" t="s">
        <v>51</v>
      </c>
      <c r="E36" s="28"/>
      <c r="F36" s="24" t="s">
        <v>134</v>
      </c>
    </row>
    <row r="37" spans="1:6">
      <c r="A37" s="24" t="s">
        <v>47</v>
      </c>
      <c r="B37" s="24" t="s">
        <v>48</v>
      </c>
      <c r="C37" s="24" t="s">
        <v>49</v>
      </c>
      <c r="D37" s="24" t="s">
        <v>52</v>
      </c>
      <c r="F37" s="24" t="s">
        <v>134</v>
      </c>
    </row>
    <row r="38" spans="1:6">
      <c r="A38" s="24" t="s">
        <v>47</v>
      </c>
      <c r="B38" s="24" t="s">
        <v>48</v>
      </c>
      <c r="C38" s="24" t="s">
        <v>49</v>
      </c>
      <c r="D38" s="24" t="s">
        <v>53</v>
      </c>
      <c r="F38" s="24" t="s">
        <v>135</v>
      </c>
    </row>
    <row r="39" spans="1:6">
      <c r="A39" s="24" t="s">
        <v>47</v>
      </c>
      <c r="B39" s="24" t="s">
        <v>48</v>
      </c>
      <c r="C39" s="24" t="s">
        <v>49</v>
      </c>
      <c r="D39" s="24" t="s">
        <v>54</v>
      </c>
      <c r="F39" s="24" t="s">
        <v>134</v>
      </c>
    </row>
    <row r="40" spans="1:6">
      <c r="A40" s="24" t="s">
        <v>47</v>
      </c>
      <c r="B40" s="24" t="s">
        <v>48</v>
      </c>
      <c r="C40" s="24" t="s">
        <v>49</v>
      </c>
      <c r="D40" s="24" t="s">
        <v>55</v>
      </c>
      <c r="F40" s="24" t="s">
        <v>135</v>
      </c>
    </row>
    <row r="41" spans="1:6">
      <c r="A41" s="24" t="s">
        <v>47</v>
      </c>
      <c r="B41" s="24" t="s">
        <v>48</v>
      </c>
      <c r="C41" s="24" t="s">
        <v>49</v>
      </c>
      <c r="D41" s="24" t="s">
        <v>56</v>
      </c>
      <c r="F41" s="24" t="s">
        <v>134</v>
      </c>
    </row>
    <row r="42" spans="1:6">
      <c r="A42" s="24" t="s">
        <v>47</v>
      </c>
      <c r="B42" s="24" t="s">
        <v>48</v>
      </c>
      <c r="C42" s="24" t="s">
        <v>57</v>
      </c>
      <c r="D42" s="24" t="s">
        <v>58</v>
      </c>
      <c r="F42" s="24" t="s">
        <v>134</v>
      </c>
    </row>
    <row r="43" spans="1:6">
      <c r="A43" s="24" t="s">
        <v>47</v>
      </c>
      <c r="B43" s="24" t="s">
        <v>59</v>
      </c>
      <c r="C43" s="24" t="s">
        <v>60</v>
      </c>
      <c r="D43" s="24" t="s">
        <v>61</v>
      </c>
      <c r="F43" s="24" t="s">
        <v>135</v>
      </c>
    </row>
    <row r="44" spans="1:6">
      <c r="A44" s="24" t="s">
        <v>47</v>
      </c>
      <c r="B44" s="24" t="s">
        <v>59</v>
      </c>
      <c r="C44" s="24" t="s">
        <v>60</v>
      </c>
      <c r="D44" s="24" t="s">
        <v>62</v>
      </c>
      <c r="F44" s="24" t="s">
        <v>134</v>
      </c>
    </row>
    <row r="45" spans="1:6">
      <c r="A45" s="24" t="s">
        <v>47</v>
      </c>
      <c r="B45" s="24" t="s">
        <v>59</v>
      </c>
      <c r="C45" s="24" t="s">
        <v>60</v>
      </c>
      <c r="D45" s="24" t="s">
        <v>63</v>
      </c>
      <c r="F45" s="24" t="s">
        <v>134</v>
      </c>
    </row>
    <row r="46" spans="1:6">
      <c r="A46" s="24" t="s">
        <v>47</v>
      </c>
      <c r="B46" s="24" t="s">
        <v>59</v>
      </c>
      <c r="C46" s="24" t="s">
        <v>60</v>
      </c>
      <c r="D46" s="24" t="s">
        <v>64</v>
      </c>
      <c r="F46" s="24" t="s">
        <v>135</v>
      </c>
    </row>
    <row r="47" spans="1:6">
      <c r="A47" s="24" t="s">
        <v>47</v>
      </c>
      <c r="B47" s="24" t="s">
        <v>59</v>
      </c>
      <c r="C47" s="24" t="s">
        <v>60</v>
      </c>
      <c r="D47" s="24" t="s">
        <v>65</v>
      </c>
      <c r="F47" s="24" t="s">
        <v>134</v>
      </c>
    </row>
    <row r="48" spans="1:6">
      <c r="A48" s="24" t="s">
        <v>47</v>
      </c>
      <c r="B48" s="24" t="s">
        <v>59</v>
      </c>
      <c r="C48" s="24" t="s">
        <v>60</v>
      </c>
      <c r="D48" s="24" t="s">
        <v>66</v>
      </c>
      <c r="F48" s="24" t="s">
        <v>135</v>
      </c>
    </row>
    <row r="49" spans="1:6">
      <c r="A49" s="24" t="s">
        <v>47</v>
      </c>
      <c r="B49" s="24" t="s">
        <v>59</v>
      </c>
      <c r="C49" s="24" t="s">
        <v>49</v>
      </c>
      <c r="D49" s="24" t="s">
        <v>67</v>
      </c>
      <c r="F49" s="24" t="s">
        <v>134</v>
      </c>
    </row>
    <row r="50" spans="1:6">
      <c r="A50" s="24" t="s">
        <v>47</v>
      </c>
      <c r="B50" s="24" t="s">
        <v>59</v>
      </c>
      <c r="C50" s="24" t="s">
        <v>49</v>
      </c>
      <c r="D50" s="24" t="s">
        <v>68</v>
      </c>
      <c r="F50" s="24" t="s">
        <v>134</v>
      </c>
    </row>
    <row r="51" spans="1:6">
      <c r="A51" s="24" t="s">
        <v>47</v>
      </c>
      <c r="B51" s="24" t="s">
        <v>59</v>
      </c>
      <c r="C51" s="24" t="s">
        <v>49</v>
      </c>
      <c r="D51" s="24" t="s">
        <v>69</v>
      </c>
      <c r="F51" s="24" t="s">
        <v>135</v>
      </c>
    </row>
    <row r="52" spans="1:6">
      <c r="A52" s="24" t="s">
        <v>47</v>
      </c>
      <c r="B52" s="24" t="s">
        <v>59</v>
      </c>
      <c r="C52" s="24" t="s">
        <v>57</v>
      </c>
      <c r="D52" s="24" t="s">
        <v>70</v>
      </c>
      <c r="F52" s="24" t="s">
        <v>134</v>
      </c>
    </row>
    <row r="53" spans="1:6">
      <c r="A53" s="24" t="s">
        <v>47</v>
      </c>
      <c r="B53" s="24" t="s">
        <v>59</v>
      </c>
      <c r="C53" s="24" t="s">
        <v>57</v>
      </c>
      <c r="D53" s="24" t="s">
        <v>71</v>
      </c>
      <c r="F53" s="24" t="s">
        <v>134</v>
      </c>
    </row>
    <row r="54" spans="1:6">
      <c r="A54" s="24" t="s">
        <v>47</v>
      </c>
      <c r="B54" s="24" t="s">
        <v>59</v>
      </c>
      <c r="C54" s="24" t="s">
        <v>57</v>
      </c>
      <c r="D54" s="24" t="s">
        <v>72</v>
      </c>
      <c r="F54" s="24" t="s">
        <v>134</v>
      </c>
    </row>
    <row r="55" spans="1:6">
      <c r="A55" s="24" t="s">
        <v>47</v>
      </c>
      <c r="B55" s="24" t="s">
        <v>59</v>
      </c>
      <c r="C55" s="24" t="s">
        <v>57</v>
      </c>
      <c r="D55" s="24" t="s">
        <v>73</v>
      </c>
      <c r="F55" s="24" t="s">
        <v>135</v>
      </c>
    </row>
    <row r="56" spans="1:6">
      <c r="A56" s="24" t="s">
        <v>47</v>
      </c>
      <c r="B56" s="24" t="s">
        <v>59</v>
      </c>
      <c r="C56" s="24" t="s">
        <v>57</v>
      </c>
      <c r="D56" s="24" t="s">
        <v>74</v>
      </c>
      <c r="F56" s="24" t="s">
        <v>134</v>
      </c>
    </row>
    <row r="57" spans="1:6">
      <c r="A57" s="24" t="s">
        <v>47</v>
      </c>
      <c r="B57" s="24" t="s">
        <v>59</v>
      </c>
      <c r="C57" s="24" t="s">
        <v>57</v>
      </c>
      <c r="D57" s="24" t="s">
        <v>75</v>
      </c>
      <c r="F57" s="24" t="s">
        <v>135</v>
      </c>
    </row>
    <row r="58" spans="1:6">
      <c r="A58" s="24" t="s">
        <v>47</v>
      </c>
      <c r="B58" s="24" t="s">
        <v>59</v>
      </c>
      <c r="C58" s="24" t="s">
        <v>57</v>
      </c>
      <c r="D58" s="24" t="s">
        <v>76</v>
      </c>
      <c r="F58" s="24" t="s">
        <v>134</v>
      </c>
    </row>
    <row r="59" spans="1:6">
      <c r="A59" s="24" t="s">
        <v>47</v>
      </c>
      <c r="B59" s="24" t="s">
        <v>59</v>
      </c>
      <c r="C59" s="24" t="s">
        <v>57</v>
      </c>
      <c r="D59" s="24" t="s">
        <v>77</v>
      </c>
      <c r="F59" s="24" t="s">
        <v>134</v>
      </c>
    </row>
    <row r="60" spans="1:6">
      <c r="A60" s="24" t="s">
        <v>47</v>
      </c>
      <c r="B60" s="24" t="s">
        <v>59</v>
      </c>
      <c r="C60" s="24" t="s">
        <v>57</v>
      </c>
      <c r="D60" s="24" t="s">
        <v>78</v>
      </c>
      <c r="F60" s="24" t="s">
        <v>134</v>
      </c>
    </row>
    <row r="61" spans="1:6">
      <c r="A61" s="24" t="s">
        <v>47</v>
      </c>
      <c r="B61" s="24" t="s">
        <v>59</v>
      </c>
      <c r="C61" s="24" t="s">
        <v>57</v>
      </c>
      <c r="D61" s="24" t="s">
        <v>79</v>
      </c>
      <c r="F61" s="24" t="s">
        <v>134</v>
      </c>
    </row>
    <row r="62" spans="1:6">
      <c r="A62" s="24" t="s">
        <v>47</v>
      </c>
      <c r="B62" s="24" t="s">
        <v>80</v>
      </c>
      <c r="C62" s="24" t="s">
        <v>60</v>
      </c>
      <c r="D62" s="24" t="s">
        <v>81</v>
      </c>
      <c r="F62" s="24" t="s">
        <v>135</v>
      </c>
    </row>
    <row r="63" spans="1:6">
      <c r="A63" s="24" t="s">
        <v>47</v>
      </c>
      <c r="B63" s="24" t="s">
        <v>80</v>
      </c>
      <c r="C63" s="24" t="s">
        <v>60</v>
      </c>
      <c r="D63" s="24" t="s">
        <v>82</v>
      </c>
      <c r="F63" s="24" t="s">
        <v>135</v>
      </c>
    </row>
    <row r="64" spans="1:6">
      <c r="A64" s="24" t="s">
        <v>47</v>
      </c>
      <c r="B64" s="24" t="s">
        <v>80</v>
      </c>
      <c r="C64" s="24" t="s">
        <v>60</v>
      </c>
      <c r="D64" s="24" t="s">
        <v>83</v>
      </c>
      <c r="F64" s="24" t="s">
        <v>134</v>
      </c>
    </row>
    <row r="65" spans="1:6">
      <c r="A65" s="24" t="s">
        <v>47</v>
      </c>
      <c r="B65" s="24" t="s">
        <v>80</v>
      </c>
      <c r="C65" s="24" t="s">
        <v>60</v>
      </c>
      <c r="D65" s="24" t="s">
        <v>84</v>
      </c>
      <c r="F65" s="24" t="s">
        <v>134</v>
      </c>
    </row>
    <row r="66" spans="1:6">
      <c r="A66" s="24" t="s">
        <v>47</v>
      </c>
      <c r="B66" s="24" t="s">
        <v>80</v>
      </c>
      <c r="C66" s="24" t="s">
        <v>60</v>
      </c>
      <c r="D66" s="24" t="s">
        <v>85</v>
      </c>
      <c r="F66" s="24" t="s">
        <v>135</v>
      </c>
    </row>
    <row r="67" spans="1:6">
      <c r="A67" s="24" t="s">
        <v>47</v>
      </c>
      <c r="B67" s="24" t="s">
        <v>80</v>
      </c>
      <c r="C67" s="24" t="s">
        <v>60</v>
      </c>
      <c r="D67" s="24" t="s">
        <v>86</v>
      </c>
      <c r="F67" s="24" t="s">
        <v>135</v>
      </c>
    </row>
    <row r="68" spans="1:6">
      <c r="A68" s="24" t="s">
        <v>47</v>
      </c>
      <c r="B68" s="24" t="s">
        <v>80</v>
      </c>
      <c r="C68" s="24" t="s">
        <v>49</v>
      </c>
      <c r="D68" s="24" t="s">
        <v>87</v>
      </c>
      <c r="F68" s="24" t="s">
        <v>134</v>
      </c>
    </row>
    <row r="69" spans="1:6">
      <c r="A69" s="24" t="s">
        <v>47</v>
      </c>
      <c r="B69" s="24" t="s">
        <v>80</v>
      </c>
      <c r="C69" s="24" t="s">
        <v>49</v>
      </c>
      <c r="D69" s="24" t="s">
        <v>88</v>
      </c>
      <c r="F69" s="24" t="s">
        <v>134</v>
      </c>
    </row>
    <row r="70" spans="1:6">
      <c r="A70" s="24" t="s">
        <v>47</v>
      </c>
      <c r="B70" s="24" t="s">
        <v>80</v>
      </c>
      <c r="C70" s="24" t="s">
        <v>49</v>
      </c>
      <c r="D70" s="24" t="s">
        <v>89</v>
      </c>
      <c r="F70" s="24" t="s">
        <v>134</v>
      </c>
    </row>
    <row r="71" spans="1:6">
      <c r="A71" s="24" t="s">
        <v>47</v>
      </c>
      <c r="B71" s="24" t="s">
        <v>80</v>
      </c>
      <c r="C71" s="24" t="s">
        <v>57</v>
      </c>
      <c r="D71" s="24" t="s">
        <v>90</v>
      </c>
      <c r="F71" s="24" t="s">
        <v>134</v>
      </c>
    </row>
    <row r="72" spans="1:6">
      <c r="A72" s="24" t="s">
        <v>47</v>
      </c>
      <c r="B72" s="24" t="s">
        <v>80</v>
      </c>
      <c r="C72" s="24" t="s">
        <v>57</v>
      </c>
      <c r="D72" s="24" t="s">
        <v>91</v>
      </c>
      <c r="F72" s="24" t="s">
        <v>134</v>
      </c>
    </row>
    <row r="73" spans="1:6">
      <c r="A73" s="24" t="s">
        <v>47</v>
      </c>
      <c r="B73" s="24" t="s">
        <v>80</v>
      </c>
      <c r="C73" s="24" t="s">
        <v>57</v>
      </c>
      <c r="D73" s="24" t="s">
        <v>92</v>
      </c>
      <c r="F73" s="24" t="s">
        <v>134</v>
      </c>
    </row>
    <row r="74" spans="1:6">
      <c r="A74" s="24" t="s">
        <v>47</v>
      </c>
      <c r="B74" s="24" t="s">
        <v>80</v>
      </c>
      <c r="C74" s="24" t="s">
        <v>57</v>
      </c>
      <c r="D74" s="24" t="s">
        <v>93</v>
      </c>
      <c r="F74" s="24" t="s">
        <v>134</v>
      </c>
    </row>
    <row r="75" spans="1:6">
      <c r="A75" s="24" t="s">
        <v>47</v>
      </c>
      <c r="B75" s="24" t="s">
        <v>94</v>
      </c>
      <c r="C75" s="24" t="s">
        <v>60</v>
      </c>
      <c r="D75" s="24" t="s">
        <v>95</v>
      </c>
      <c r="F75" s="24" t="s">
        <v>134</v>
      </c>
    </row>
    <row r="76" spans="1:6">
      <c r="A76" s="24" t="s">
        <v>47</v>
      </c>
      <c r="B76" s="24" t="s">
        <v>94</v>
      </c>
      <c r="C76" s="24" t="s">
        <v>60</v>
      </c>
      <c r="D76" s="24" t="s">
        <v>96</v>
      </c>
      <c r="F76" s="24" t="s">
        <v>134</v>
      </c>
    </row>
    <row r="77" spans="1:6">
      <c r="A77" s="24" t="s">
        <v>47</v>
      </c>
      <c r="B77" s="24" t="s">
        <v>94</v>
      </c>
      <c r="C77" s="24" t="s">
        <v>60</v>
      </c>
      <c r="D77" s="24" t="s">
        <v>97</v>
      </c>
      <c r="F77" s="24" t="s">
        <v>135</v>
      </c>
    </row>
    <row r="78" spans="1:6">
      <c r="A78" s="24" t="s">
        <v>47</v>
      </c>
      <c r="B78" s="24" t="s">
        <v>94</v>
      </c>
      <c r="C78" s="24" t="s">
        <v>60</v>
      </c>
      <c r="D78" s="24" t="s">
        <v>98</v>
      </c>
      <c r="F78" s="24" t="s">
        <v>134</v>
      </c>
    </row>
    <row r="79" spans="1:6">
      <c r="A79" s="24" t="s">
        <v>47</v>
      </c>
      <c r="B79" s="24" t="s">
        <v>94</v>
      </c>
      <c r="C79" s="24" t="s">
        <v>60</v>
      </c>
      <c r="D79" s="24" t="s">
        <v>99</v>
      </c>
      <c r="F79" s="24" t="s">
        <v>134</v>
      </c>
    </row>
    <row r="80" spans="1:6">
      <c r="A80" s="24" t="s">
        <v>47</v>
      </c>
      <c r="B80" s="24" t="s">
        <v>94</v>
      </c>
      <c r="C80" s="24" t="s">
        <v>60</v>
      </c>
      <c r="D80" s="24" t="s">
        <v>100</v>
      </c>
      <c r="F80" s="24" t="s">
        <v>134</v>
      </c>
    </row>
    <row r="81" spans="1:6">
      <c r="A81" s="24" t="s">
        <v>47</v>
      </c>
      <c r="B81" s="24" t="s">
        <v>94</v>
      </c>
      <c r="C81" s="24" t="s">
        <v>60</v>
      </c>
      <c r="D81" s="24" t="s">
        <v>101</v>
      </c>
      <c r="F81" s="24" t="s">
        <v>135</v>
      </c>
    </row>
    <row r="82" spans="1:6">
      <c r="A82" s="24" t="s">
        <v>47</v>
      </c>
      <c r="B82" s="24" t="s">
        <v>94</v>
      </c>
      <c r="C82" s="24" t="s">
        <v>49</v>
      </c>
      <c r="D82" s="24" t="s">
        <v>102</v>
      </c>
      <c r="F82" s="24" t="s">
        <v>134</v>
      </c>
    </row>
    <row r="83" spans="1:6">
      <c r="A83" s="24" t="s">
        <v>47</v>
      </c>
      <c r="B83" s="24" t="s">
        <v>94</v>
      </c>
      <c r="C83" s="24" t="s">
        <v>57</v>
      </c>
      <c r="D83" s="24" t="s">
        <v>103</v>
      </c>
      <c r="F83" s="24" t="s">
        <v>134</v>
      </c>
    </row>
    <row r="84" spans="1:6">
      <c r="A84" s="24" t="s">
        <v>47</v>
      </c>
      <c r="B84" s="24" t="s">
        <v>94</v>
      </c>
      <c r="C84" s="24" t="s">
        <v>57</v>
      </c>
      <c r="D84" s="24" t="s">
        <v>104</v>
      </c>
      <c r="F84" s="24" t="s">
        <v>134</v>
      </c>
    </row>
    <row r="85" spans="1:6">
      <c r="A85" s="24" t="s">
        <v>47</v>
      </c>
      <c r="B85" s="24" t="s">
        <v>94</v>
      </c>
      <c r="C85" s="24" t="s">
        <v>57</v>
      </c>
      <c r="D85" s="24" t="s">
        <v>105</v>
      </c>
      <c r="F85" s="24" t="s">
        <v>135</v>
      </c>
    </row>
    <row r="86" spans="1:6">
      <c r="A86" s="24" t="s">
        <v>47</v>
      </c>
      <c r="B86" s="24" t="s">
        <v>106</v>
      </c>
      <c r="C86" s="24" t="s">
        <v>60</v>
      </c>
      <c r="D86" s="24" t="s">
        <v>107</v>
      </c>
      <c r="F86" s="24" t="s">
        <v>134</v>
      </c>
    </row>
    <row r="87" spans="1:6">
      <c r="A87" s="24" t="s">
        <v>47</v>
      </c>
      <c r="B87" s="24" t="s">
        <v>106</v>
      </c>
      <c r="C87" s="24" t="s">
        <v>60</v>
      </c>
      <c r="D87" s="24" t="s">
        <v>108</v>
      </c>
      <c r="F87" s="24" t="s">
        <v>134</v>
      </c>
    </row>
    <row r="88" spans="1:6">
      <c r="A88" s="24" t="s">
        <v>47</v>
      </c>
      <c r="B88" s="24" t="s">
        <v>106</v>
      </c>
      <c r="C88" s="24" t="s">
        <v>60</v>
      </c>
      <c r="D88" s="24" t="s">
        <v>109</v>
      </c>
      <c r="F88" s="24" t="s">
        <v>134</v>
      </c>
    </row>
    <row r="89" spans="1:6">
      <c r="A89" s="24" t="s">
        <v>47</v>
      </c>
      <c r="B89" s="24" t="s">
        <v>106</v>
      </c>
      <c r="C89" s="24" t="s">
        <v>60</v>
      </c>
      <c r="D89" s="24" t="s">
        <v>110</v>
      </c>
      <c r="F89" s="24" t="s">
        <v>135</v>
      </c>
    </row>
    <row r="90" spans="1:6">
      <c r="A90" s="24" t="s">
        <v>47</v>
      </c>
      <c r="B90" s="24" t="s">
        <v>106</v>
      </c>
      <c r="C90" s="24" t="s">
        <v>49</v>
      </c>
      <c r="D90" s="24" t="s">
        <v>111</v>
      </c>
      <c r="F90" s="24" t="s">
        <v>134</v>
      </c>
    </row>
    <row r="91" spans="1:6">
      <c r="A91" s="24" t="s">
        <v>47</v>
      </c>
      <c r="B91" s="24" t="s">
        <v>106</v>
      </c>
      <c r="C91" s="24" t="s">
        <v>49</v>
      </c>
      <c r="D91" s="24" t="s">
        <v>112</v>
      </c>
      <c r="F91" s="24" t="s">
        <v>134</v>
      </c>
    </row>
    <row r="92" spans="1:6">
      <c r="A92" s="24" t="s">
        <v>47</v>
      </c>
      <c r="B92" s="24" t="s">
        <v>106</v>
      </c>
      <c r="C92" s="24" t="s">
        <v>49</v>
      </c>
      <c r="D92" s="24" t="s">
        <v>113</v>
      </c>
      <c r="F92" s="24" t="s">
        <v>135</v>
      </c>
    </row>
    <row r="93" spans="1:6">
      <c r="A93" s="24" t="s">
        <v>47</v>
      </c>
      <c r="B93" s="24" t="s">
        <v>106</v>
      </c>
      <c r="C93" s="24" t="s">
        <v>49</v>
      </c>
      <c r="D93" s="24" t="s">
        <v>114</v>
      </c>
      <c r="F93" s="24" t="s">
        <v>135</v>
      </c>
    </row>
    <row r="94" spans="1:6">
      <c r="A94" s="24" t="s">
        <v>47</v>
      </c>
      <c r="B94" s="24" t="s">
        <v>106</v>
      </c>
      <c r="C94" s="24" t="s">
        <v>49</v>
      </c>
      <c r="D94" s="24" t="s">
        <v>115</v>
      </c>
      <c r="F94" s="24" t="s">
        <v>134</v>
      </c>
    </row>
    <row r="95" spans="1:6">
      <c r="A95" s="24" t="s">
        <v>47</v>
      </c>
      <c r="B95" s="24" t="s">
        <v>106</v>
      </c>
      <c r="C95" s="24" t="s">
        <v>57</v>
      </c>
      <c r="D95" s="24" t="s">
        <v>116</v>
      </c>
      <c r="F95" s="24" t="s">
        <v>135</v>
      </c>
    </row>
    <row r="96" spans="1:6">
      <c r="A96" s="24" t="s">
        <v>47</v>
      </c>
      <c r="B96" s="24" t="s">
        <v>106</v>
      </c>
      <c r="C96" s="24" t="s">
        <v>57</v>
      </c>
      <c r="D96" s="24" t="s">
        <v>117</v>
      </c>
      <c r="F96" s="24" t="s">
        <v>134</v>
      </c>
    </row>
    <row r="97" spans="1:6">
      <c r="A97" s="24" t="s">
        <v>47</v>
      </c>
      <c r="B97" s="24" t="s">
        <v>118</v>
      </c>
      <c r="C97" s="24" t="s">
        <v>60</v>
      </c>
      <c r="D97" s="24" t="s">
        <v>119</v>
      </c>
      <c r="F97" s="24" t="s">
        <v>134</v>
      </c>
    </row>
    <row r="98" spans="1:6">
      <c r="A98" s="24" t="s">
        <v>47</v>
      </c>
      <c r="B98" s="24" t="s">
        <v>118</v>
      </c>
      <c r="C98" s="24" t="s">
        <v>49</v>
      </c>
      <c r="D98" s="24" t="s">
        <v>120</v>
      </c>
      <c r="F98" s="24" t="s">
        <v>134</v>
      </c>
    </row>
    <row r="99" spans="1:6">
      <c r="A99" s="24" t="s">
        <v>47</v>
      </c>
      <c r="B99" s="24" t="s">
        <v>118</v>
      </c>
      <c r="C99" s="24" t="s">
        <v>57</v>
      </c>
      <c r="D99" s="24" t="s">
        <v>121</v>
      </c>
      <c r="F99" s="24" t="s">
        <v>135</v>
      </c>
    </row>
    <row r="100" spans="1:6">
      <c r="A100" s="24" t="s">
        <v>47</v>
      </c>
      <c r="B100" s="24" t="s">
        <v>118</v>
      </c>
      <c r="C100" s="24" t="s">
        <v>57</v>
      </c>
      <c r="D100" s="24" t="s">
        <v>122</v>
      </c>
      <c r="F100" s="24" t="s">
        <v>134</v>
      </c>
    </row>
    <row r="101" spans="1:6">
      <c r="A101" s="24" t="s">
        <v>47</v>
      </c>
      <c r="B101" s="24" t="s">
        <v>118</v>
      </c>
      <c r="C101" s="24" t="s">
        <v>57</v>
      </c>
      <c r="D101" s="24" t="s">
        <v>123</v>
      </c>
      <c r="F101" s="24" t="s">
        <v>135</v>
      </c>
    </row>
    <row r="102" spans="1:6">
      <c r="A102" s="24" t="s">
        <v>47</v>
      </c>
      <c r="B102" s="24" t="s">
        <v>124</v>
      </c>
      <c r="C102" s="24" t="s">
        <v>60</v>
      </c>
      <c r="D102" s="24" t="s">
        <v>125</v>
      </c>
      <c r="F102" s="24" t="s">
        <v>134</v>
      </c>
    </row>
    <row r="103" spans="1:6">
      <c r="A103" s="24" t="s">
        <v>47</v>
      </c>
      <c r="B103" s="24" t="s">
        <v>124</v>
      </c>
      <c r="C103" s="24" t="s">
        <v>49</v>
      </c>
      <c r="D103" s="24" t="s">
        <v>126</v>
      </c>
      <c r="F103" s="24" t="s">
        <v>135</v>
      </c>
    </row>
    <row r="104" spans="1:6">
      <c r="A104" s="24" t="s">
        <v>47</v>
      </c>
      <c r="B104" s="24" t="s">
        <v>124</v>
      </c>
      <c r="C104" s="24" t="s">
        <v>49</v>
      </c>
      <c r="D104" s="24" t="s">
        <v>127</v>
      </c>
      <c r="F104" s="24" t="s">
        <v>134</v>
      </c>
    </row>
    <row r="105" spans="1:6">
      <c r="A105" s="24" t="s">
        <v>47</v>
      </c>
      <c r="B105" s="24" t="s">
        <v>124</v>
      </c>
      <c r="C105" s="24" t="s">
        <v>57</v>
      </c>
      <c r="D105" s="24" t="s">
        <v>128</v>
      </c>
      <c r="F105" s="24" t="s">
        <v>134</v>
      </c>
    </row>
    <row r="106" spans="1:6">
      <c r="A106" s="24" t="s">
        <v>47</v>
      </c>
      <c r="B106" s="24" t="s">
        <v>124</v>
      </c>
      <c r="C106" s="24" t="s">
        <v>57</v>
      </c>
      <c r="D106" s="24" t="s">
        <v>129</v>
      </c>
      <c r="F106" s="24" t="s">
        <v>135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3:K152"/>
  <sheetViews>
    <sheetView topLeftCell="C3" zoomScale="115" zoomScaleNormal="115" workbookViewId="0">
      <selection activeCell="I26" sqref="I26"/>
    </sheetView>
  </sheetViews>
  <sheetFormatPr defaultColWidth="9.140625" defaultRowHeight="15"/>
  <cols>
    <col min="1" max="1" width="36.42578125" bestFit="1" customWidth="1"/>
    <col min="2" max="10" width="18.85546875" bestFit="1" customWidth="1"/>
    <col min="11" max="11" width="17.5703125" bestFit="1" customWidth="1"/>
    <col min="12" max="13" width="12.85546875"/>
    <col min="14" max="14" width="11.85546875"/>
    <col min="15" max="19" width="12.85546875"/>
    <col min="20" max="20" width="13.5703125"/>
    <col min="21" max="21" width="12.85546875"/>
    <col min="22" max="22" width="12.28515625"/>
    <col min="23" max="23" width="18.7109375"/>
    <col min="24" max="24" width="22.42578125"/>
    <col min="25" max="25" width="13.28515625"/>
    <col min="26" max="26" width="16.7109375"/>
    <col min="27" max="31" width="12.85546875"/>
    <col min="32" max="32" width="14.28515625"/>
    <col min="33" max="33" width="11.85546875"/>
  </cols>
  <sheetData>
    <row r="3" spans="1:10">
      <c r="A3" s="161" t="s">
        <v>161</v>
      </c>
      <c r="B3" s="161" t="s">
        <v>1</v>
      </c>
      <c r="C3" s="161" t="s">
        <v>162</v>
      </c>
      <c r="D3" t="s">
        <v>163</v>
      </c>
      <c r="E3" t="s">
        <v>164</v>
      </c>
    </row>
    <row r="4" spans="1:10">
      <c r="A4" t="s">
        <v>165</v>
      </c>
      <c r="D4" s="5">
        <v>0.36772486772486773</v>
      </c>
      <c r="E4" s="5">
        <v>0.63227513227513221</v>
      </c>
    </row>
    <row r="5" spans="1:10">
      <c r="B5" t="s">
        <v>7</v>
      </c>
      <c r="D5" s="5">
        <v>0.36772486772486773</v>
      </c>
      <c r="E5" s="5">
        <v>0.63227513227513221</v>
      </c>
    </row>
    <row r="6" spans="1:10">
      <c r="C6" t="s">
        <v>15</v>
      </c>
      <c r="D6" s="5">
        <v>0.25</v>
      </c>
      <c r="E6" s="5">
        <v>0.75</v>
      </c>
      <c r="H6" t="s">
        <v>15</v>
      </c>
      <c r="I6">
        <f>IFERROR(GETPIVOTDATA("Average of Average",$A$3,"Domain ","Core section ","Area","General","Performance","Clinical Effectiveness"),"")</f>
        <v>0.25</v>
      </c>
      <c r="J6">
        <f t="shared" ref="J6:J11" si="0">IFERROR(1-I6,"")</f>
        <v>0.75</v>
      </c>
    </row>
    <row r="7" spans="1:10">
      <c r="C7" t="s">
        <v>8</v>
      </c>
      <c r="D7" s="5">
        <v>0</v>
      </c>
      <c r="E7" s="5">
        <v>1</v>
      </c>
      <c r="H7" t="s">
        <v>8</v>
      </c>
      <c r="I7">
        <f>IFERROR(GETPIVOTDATA("Average of Average",$A$3,"Domain ","Core section ","Area","General","Performance","Efficiency"),"")</f>
        <v>0</v>
      </c>
      <c r="J7">
        <f t="shared" si="0"/>
        <v>1</v>
      </c>
    </row>
    <row r="8" spans="1:10">
      <c r="C8" t="s">
        <v>30</v>
      </c>
      <c r="D8" s="5">
        <v>0.75</v>
      </c>
      <c r="E8" s="5">
        <v>0.25</v>
      </c>
      <c r="H8" t="s">
        <v>30</v>
      </c>
      <c r="I8">
        <f>IFERROR(GETPIVOTDATA("Average of Average",$A$3,"Domain ","Core section ","Area","General","Performance","Patient-centerdness"),"")</f>
        <v>0.75</v>
      </c>
      <c r="J8">
        <f t="shared" si="0"/>
        <v>0.25</v>
      </c>
    </row>
    <row r="9" spans="1:10">
      <c r="C9" t="s">
        <v>20</v>
      </c>
      <c r="D9" s="5">
        <v>0.44444444444444442</v>
      </c>
      <c r="E9" s="5">
        <v>0.55555555555555558</v>
      </c>
      <c r="H9" t="s">
        <v>20</v>
      </c>
      <c r="I9">
        <f>IFERROR(GETPIVOTDATA("Average of Average",$A$3,"Domain ","Core section ","Area","General","Performance","Safety"),"")</f>
        <v>0.44444444444444442</v>
      </c>
      <c r="J9">
        <f t="shared" si="0"/>
        <v>0.55555555555555558</v>
      </c>
    </row>
    <row r="10" spans="1:10">
      <c r="C10" t="s">
        <v>35</v>
      </c>
      <c r="D10" s="5">
        <v>0.42857142857142855</v>
      </c>
      <c r="E10" s="5">
        <v>0.5714285714285714</v>
      </c>
      <c r="H10" t="s">
        <v>35</v>
      </c>
      <c r="I10">
        <f>IFERROR(GETPIVOTDATA("Average of Average",$A$3,"Domain ","Core section ","Area","General","Performance","Staff orientation"),"")</f>
        <v>0.42857142857142855</v>
      </c>
      <c r="J10">
        <f t="shared" si="0"/>
        <v>0.5714285714285714</v>
      </c>
    </row>
    <row r="11" spans="1:10">
      <c r="C11" t="s">
        <v>43</v>
      </c>
      <c r="D11" s="5">
        <v>0.33333333333333331</v>
      </c>
      <c r="E11" s="5">
        <v>0.66666666666666674</v>
      </c>
      <c r="H11" t="s">
        <v>43</v>
      </c>
      <c r="I11">
        <f>IFERROR(GETPIVOTDATA("Average of Average",$A$3,"Domain ","Core section ","Area","General","Performance","Timeliness"),"")</f>
        <v>0.33333333333333331</v>
      </c>
      <c r="J11">
        <f t="shared" si="0"/>
        <v>0.66666666666666674</v>
      </c>
    </row>
    <row r="12" spans="1:10">
      <c r="A12" t="s">
        <v>166</v>
      </c>
      <c r="D12" s="5">
        <v>0.46154761904761904</v>
      </c>
      <c r="E12" s="5">
        <v>0.5384523809523809</v>
      </c>
      <c r="I12" s="5">
        <f>SUM(I6:I11)</f>
        <v>2.2063492063492065</v>
      </c>
    </row>
    <row r="13" spans="1:10">
      <c r="B13" t="s">
        <v>124</v>
      </c>
      <c r="D13" s="5">
        <v>0.83333333333333337</v>
      </c>
      <c r="E13" s="5">
        <v>0.16666666666666666</v>
      </c>
      <c r="I13">
        <f>I12/6</f>
        <v>0.36772486772486773</v>
      </c>
    </row>
    <row r="14" spans="1:10">
      <c r="C14" t="s">
        <v>167</v>
      </c>
      <c r="D14" s="5">
        <v>1</v>
      </c>
      <c r="E14" s="5">
        <v>0</v>
      </c>
    </row>
    <row r="15" spans="1:10">
      <c r="C15" t="s">
        <v>49</v>
      </c>
      <c r="D15" s="5">
        <v>0.5</v>
      </c>
      <c r="E15" s="5">
        <v>0.5</v>
      </c>
      <c r="J15">
        <f>AVERAGE(I6:I11)</f>
        <v>0.36772486772486773</v>
      </c>
    </row>
    <row r="16" spans="1:10">
      <c r="C16" t="s">
        <v>153</v>
      </c>
      <c r="D16" s="5">
        <v>1</v>
      </c>
      <c r="E16" s="5">
        <v>0</v>
      </c>
    </row>
    <row r="17" spans="2:9">
      <c r="B17" t="s">
        <v>59</v>
      </c>
      <c r="D17" s="5">
        <v>0.28888888888888892</v>
      </c>
      <c r="E17" s="5">
        <v>0.71111111111111125</v>
      </c>
    </row>
    <row r="18" spans="2:9">
      <c r="C18" t="s">
        <v>167</v>
      </c>
      <c r="D18" s="5">
        <v>0.2</v>
      </c>
      <c r="E18" s="5">
        <v>0.8</v>
      </c>
    </row>
    <row r="19" spans="2:9">
      <c r="C19" t="s">
        <v>49</v>
      </c>
      <c r="D19" s="5">
        <v>0.33333333333333331</v>
      </c>
      <c r="E19" s="5">
        <v>0.66666666666666674</v>
      </c>
      <c r="H19" t="s">
        <v>15</v>
      </c>
      <c r="I19">
        <f>I6*'Main Dashboard 2'!C48</f>
        <v>0.1075</v>
      </c>
    </row>
    <row r="20" spans="2:9">
      <c r="C20" t="s">
        <v>153</v>
      </c>
      <c r="D20" s="5">
        <v>0.33333333333333331</v>
      </c>
      <c r="E20" s="5">
        <v>0.66666666666666674</v>
      </c>
      <c r="H20" t="s">
        <v>8</v>
      </c>
      <c r="I20">
        <f>I7*'Main Dashboard 2'!F48</f>
        <v>0</v>
      </c>
    </row>
    <row r="21" spans="2:9">
      <c r="B21" t="s">
        <v>48</v>
      </c>
      <c r="D21" s="5">
        <v>0.21428571428571427</v>
      </c>
      <c r="E21" s="5">
        <v>0.7857142857142857</v>
      </c>
      <c r="H21" t="s">
        <v>30</v>
      </c>
      <c r="I21">
        <f>I8*'Main Dashboard 2'!I48</f>
        <v>0.1575</v>
      </c>
    </row>
    <row r="22" spans="2:9">
      <c r="C22" t="s">
        <v>167</v>
      </c>
      <c r="D22" s="5">
        <v>0</v>
      </c>
      <c r="E22" s="5">
        <v>1</v>
      </c>
      <c r="H22" t="s">
        <v>20</v>
      </c>
      <c r="I22">
        <f>I9*'Main Dashboard 2'!L48</f>
        <v>7.1111111111111111E-2</v>
      </c>
    </row>
    <row r="23" spans="2:9">
      <c r="C23" t="s">
        <v>49</v>
      </c>
      <c r="D23" s="5">
        <v>0.42857142857142855</v>
      </c>
      <c r="E23" s="5">
        <v>0.5714285714285714</v>
      </c>
      <c r="H23" t="s">
        <v>35</v>
      </c>
      <c r="I23">
        <f>I10*'Main Dashboard 2'!O48</f>
        <v>4.2857142857142859E-3</v>
      </c>
    </row>
    <row r="24" spans="2:9">
      <c r="B24" t="s">
        <v>80</v>
      </c>
      <c r="D24" s="5">
        <v>0.22222222222222221</v>
      </c>
      <c r="E24" s="5">
        <v>0.77777777777777779</v>
      </c>
      <c r="H24" t="s">
        <v>43</v>
      </c>
      <c r="I24">
        <f>I11*'Main Dashboard 2'!R48</f>
        <v>9.9999999999999985E-3</v>
      </c>
    </row>
    <row r="25" spans="2:9">
      <c r="C25" t="s">
        <v>167</v>
      </c>
      <c r="D25" s="5">
        <v>0</v>
      </c>
      <c r="E25" s="5">
        <v>1</v>
      </c>
      <c r="I25" s="220">
        <f>SUM(I19:I24)</f>
        <v>0.35039682539682543</v>
      </c>
    </row>
    <row r="26" spans="2:9">
      <c r="C26" t="s">
        <v>49</v>
      </c>
      <c r="D26" s="5">
        <v>0</v>
      </c>
      <c r="E26" s="5">
        <v>1</v>
      </c>
    </row>
    <row r="27" spans="2:9">
      <c r="C27" t="s">
        <v>153</v>
      </c>
      <c r="D27" s="5">
        <v>0.66666666666666663</v>
      </c>
      <c r="E27" s="5">
        <v>0.33333333333333337</v>
      </c>
    </row>
    <row r="28" spans="2:9">
      <c r="B28" t="s">
        <v>106</v>
      </c>
      <c r="D28" s="5">
        <v>0.3833333333333333</v>
      </c>
      <c r="E28" s="5">
        <v>0.6166666666666667</v>
      </c>
    </row>
    <row r="29" spans="2:9">
      <c r="C29" t="s">
        <v>167</v>
      </c>
      <c r="D29" s="5">
        <v>0.5</v>
      </c>
      <c r="E29" s="5">
        <v>0.5</v>
      </c>
    </row>
    <row r="30" spans="2:9">
      <c r="C30" t="s">
        <v>49</v>
      </c>
      <c r="D30" s="5">
        <v>0.4</v>
      </c>
      <c r="E30" s="5">
        <v>0.6</v>
      </c>
    </row>
    <row r="31" spans="2:9">
      <c r="C31" t="s">
        <v>153</v>
      </c>
      <c r="D31" s="5">
        <v>0.25</v>
      </c>
      <c r="E31" s="5">
        <v>0.75</v>
      </c>
    </row>
    <row r="32" spans="2:9">
      <c r="B32" t="s">
        <v>94</v>
      </c>
      <c r="D32" s="5">
        <v>0.20634920634920637</v>
      </c>
      <c r="E32" s="5">
        <v>0.79365079365079361</v>
      </c>
    </row>
    <row r="33" spans="1:5">
      <c r="C33" t="s">
        <v>167</v>
      </c>
      <c r="D33" s="5">
        <v>0.33333333333333331</v>
      </c>
      <c r="E33" s="5">
        <v>0.66666666666666674</v>
      </c>
    </row>
    <row r="34" spans="1:5">
      <c r="C34" t="s">
        <v>49</v>
      </c>
      <c r="D34" s="5">
        <v>0</v>
      </c>
      <c r="E34" s="5">
        <v>1</v>
      </c>
    </row>
    <row r="35" spans="1:5">
      <c r="C35" t="s">
        <v>153</v>
      </c>
      <c r="D35" s="5">
        <v>0.2857142857142857</v>
      </c>
      <c r="E35" s="5">
        <v>0.7142857142857143</v>
      </c>
    </row>
    <row r="36" spans="1:5">
      <c r="B36" t="s">
        <v>118</v>
      </c>
      <c r="D36" s="5">
        <v>1</v>
      </c>
      <c r="E36" s="5">
        <v>0</v>
      </c>
    </row>
    <row r="37" spans="1:5">
      <c r="C37" t="s">
        <v>167</v>
      </c>
      <c r="D37" s="5">
        <v>1</v>
      </c>
      <c r="E37" s="5">
        <v>0</v>
      </c>
    </row>
    <row r="38" spans="1:5">
      <c r="C38" t="s">
        <v>49</v>
      </c>
      <c r="D38" s="5">
        <v>1</v>
      </c>
      <c r="E38" s="5">
        <v>0</v>
      </c>
    </row>
    <row r="39" spans="1:5">
      <c r="C39" t="s">
        <v>153</v>
      </c>
      <c r="D39" s="5">
        <v>1</v>
      </c>
      <c r="E39" s="5">
        <v>0</v>
      </c>
    </row>
    <row r="40" spans="1:5">
      <c r="A40" t="s">
        <v>173</v>
      </c>
      <c r="D40" s="5">
        <v>0.43989621489621494</v>
      </c>
      <c r="E40" s="5">
        <v>0.56010378510378511</v>
      </c>
    </row>
    <row r="45" spans="1:5">
      <c r="A45" s="161" t="s">
        <v>161</v>
      </c>
      <c r="B45" t="s">
        <v>166</v>
      </c>
    </row>
    <row r="47" spans="1:5">
      <c r="A47" s="161" t="s">
        <v>163</v>
      </c>
      <c r="B47" s="161" t="s">
        <v>162</v>
      </c>
    </row>
    <row r="48" spans="1:5">
      <c r="A48" s="161" t="s">
        <v>1</v>
      </c>
      <c r="B48" t="s">
        <v>49</v>
      </c>
      <c r="C48" t="s">
        <v>173</v>
      </c>
    </row>
    <row r="49" spans="1:7">
      <c r="A49" t="s">
        <v>124</v>
      </c>
      <c r="B49" s="5">
        <v>0.5</v>
      </c>
      <c r="C49" s="5">
        <v>0.5</v>
      </c>
    </row>
    <row r="50" spans="1:7">
      <c r="A50" t="s">
        <v>59</v>
      </c>
      <c r="B50" s="5">
        <v>0.33333333333333331</v>
      </c>
      <c r="C50" s="5">
        <v>0.33333333333333331</v>
      </c>
    </row>
    <row r="51" spans="1:7">
      <c r="A51" t="s">
        <v>48</v>
      </c>
      <c r="B51" s="5">
        <v>0.42857142857142855</v>
      </c>
      <c r="C51" s="5">
        <v>0.42857142857142855</v>
      </c>
    </row>
    <row r="52" spans="1:7">
      <c r="A52" t="s">
        <v>80</v>
      </c>
      <c r="B52" s="5">
        <v>0</v>
      </c>
      <c r="C52" s="5">
        <v>0</v>
      </c>
    </row>
    <row r="53" spans="1:7">
      <c r="A53" t="s">
        <v>106</v>
      </c>
      <c r="B53" s="5">
        <v>0.4</v>
      </c>
      <c r="C53" s="5">
        <v>0.4</v>
      </c>
    </row>
    <row r="54" spans="1:7">
      <c r="A54" t="s">
        <v>94</v>
      </c>
      <c r="B54" s="5">
        <v>0</v>
      </c>
      <c r="C54" s="5">
        <v>0</v>
      </c>
    </row>
    <row r="55" spans="1:7">
      <c r="A55" t="s">
        <v>118</v>
      </c>
      <c r="B55" s="5">
        <v>1</v>
      </c>
      <c r="C55" s="5">
        <v>1</v>
      </c>
    </row>
    <row r="56" spans="1:7">
      <c r="A56" t="s">
        <v>173</v>
      </c>
      <c r="B56" s="5">
        <v>0.3802721088435374</v>
      </c>
      <c r="C56" s="5">
        <v>0.3802721088435374</v>
      </c>
    </row>
    <row r="59" spans="1:7">
      <c r="A59" s="161" t="s">
        <v>161</v>
      </c>
      <c r="B59" t="s">
        <v>166</v>
      </c>
    </row>
    <row r="60" spans="1:7">
      <c r="D60" t="s">
        <v>168</v>
      </c>
      <c r="E60" t="s">
        <v>57</v>
      </c>
      <c r="F60" t="s">
        <v>49</v>
      </c>
      <c r="G60" t="s">
        <v>60</v>
      </c>
    </row>
    <row r="61" spans="1:7">
      <c r="A61" s="161" t="s">
        <v>162</v>
      </c>
      <c r="B61" t="s">
        <v>163</v>
      </c>
      <c r="D61" t="s">
        <v>124</v>
      </c>
      <c r="E61" t="e">
        <f>IF(A49="Breast Disease",GETPIVOTDATA("Average",$A$47,"Area","Breast Disease","Performance","Outcome "),"")</f>
        <v>#REF!</v>
      </c>
      <c r="F61">
        <f>IF(A49="Breast Disease",GETPIVOTDATA("Average",$A$47,"Area","Breast Disease","Performance","Process"),"")</f>
        <v>0.5</v>
      </c>
      <c r="G61" t="e">
        <f>IF(A49="Breast Disease",GETPIVOTDATA("Average",$A$47,"Area","Breast Disease","Performance","Volume "),"")</f>
        <v>#REF!</v>
      </c>
    </row>
    <row r="62" spans="1:7">
      <c r="A62" t="s">
        <v>167</v>
      </c>
      <c r="B62" s="5">
        <v>0.4333333333333334</v>
      </c>
      <c r="D62" t="s">
        <v>59</v>
      </c>
      <c r="E62" t="e">
        <f>IF(A50="Cardiology",GETPIVOTDATA("Average",$A$47,"Area","Cardiology","Performance","Outcome "),"")</f>
        <v>#REF!</v>
      </c>
      <c r="F62">
        <f>IF(A50="Cardiology",GETPIVOTDATA("Average",$A$47,"Area","Cardiology","Performance","Process"),"")</f>
        <v>0.33333333333333331</v>
      </c>
      <c r="G62" t="e">
        <f>IF(A50="Cardiology",GETPIVOTDATA("Average",$A$47,"Area","Cardiology","Performance","Volume "),"")</f>
        <v>#REF!</v>
      </c>
    </row>
    <row r="63" spans="1:7">
      <c r="A63" t="s">
        <v>49</v>
      </c>
      <c r="B63" s="5">
        <v>0.3802721088435374</v>
      </c>
      <c r="D63" t="s">
        <v>48</v>
      </c>
      <c r="E63" t="e">
        <f>IF(A51="Emergency",GETPIVOTDATA("Average",$A$47,"Area","Emergency","Performance","Outcome "),"")</f>
        <v>#REF!</v>
      </c>
      <c r="F63">
        <f>IF(A51="Emergency",GETPIVOTDATA("Average",$A$47,"Area","Emergency","Performance","Process"),"")</f>
        <v>0.42857142857142855</v>
      </c>
      <c r="G63" t="e">
        <f>IF(A51="Emergency",GETPIVOTDATA("Average",$A$47,"Area","Emergency","Performance","Volume "),"")</f>
        <v>#REF!</v>
      </c>
    </row>
    <row r="64" spans="1:7">
      <c r="A64" t="s">
        <v>153</v>
      </c>
      <c r="B64" s="5">
        <v>0.5892857142857143</v>
      </c>
      <c r="D64" t="s">
        <v>80</v>
      </c>
      <c r="E64" t="e">
        <f>IF(A52="GastroIntestinal",GETPIVOTDATA("Average",$A$47,"Area","GastroIntestinal","Performance","Outcome "),"")</f>
        <v>#REF!</v>
      </c>
      <c r="F64">
        <f>IF(A52="GastroIntestinal",GETPIVOTDATA("Average",$A$47,"Area","GastroIntestinal","Performance","Process"),"")</f>
        <v>0</v>
      </c>
      <c r="G64" t="e">
        <f>IF(A52="GastroIntestinal",GETPIVOTDATA("Average",$A$47,"Area","GastroIntestinal","Performance","Volume "),"")</f>
        <v>#REF!</v>
      </c>
    </row>
    <row r="65" spans="1:7">
      <c r="A65" t="s">
        <v>173</v>
      </c>
      <c r="B65" s="5">
        <v>0.46154761904761904</v>
      </c>
      <c r="D65" t="s">
        <v>106</v>
      </c>
      <c r="E65" t="e">
        <f>IF(OR(A53="Genitourinary Diseases",A54="Genitourinary Diseases"),GETPIVOTDATA("Average",$A$47,"Area","Genitourinary Diseases","Performance","Outcome "),"")</f>
        <v>#REF!</v>
      </c>
      <c r="F65">
        <f>IF(OR(A53="Genitourinary Diseases",A54="Genitourinary Diseases"),GETPIVOTDATA("Average",$A$47,"Area","Genitourinary Diseases","Performance","Process"),"")</f>
        <v>0.4</v>
      </c>
      <c r="G65" t="e">
        <f>IF(OR(A53="Genitourinary Diseases",A54="Genitourinary Diseases"),GETPIVOTDATA("Average",$A$47,"Area","Genitourinary Diseases","Performance","Volume "),"")</f>
        <v>#REF!</v>
      </c>
    </row>
    <row r="66" spans="1:7">
      <c r="D66" t="s">
        <v>94</v>
      </c>
      <c r="E66" t="e">
        <f>IF(OR(A54="Hepato-biliary and Pancreatic Diseases",A55="Hepato-biliary and Pancreatic Diseases"),GETPIVOTDATA("Average",$A$47,"Area","Hepato-biliary and Pancreatic Diseases","Performance","Outcome "),"")</f>
        <v>#REF!</v>
      </c>
      <c r="F66">
        <f>IF(OR(A54="Hepato-biliary and Pancreatic Diseases",A55="Hepato-biliary and Pancreatic Diseases"),GETPIVOTDATA("Average",$A$47,"Area","Hepato-biliary and Pancreatic Diseases","Performance","Process"),"")</f>
        <v>0</v>
      </c>
      <c r="G66" t="e">
        <f>IF(OR(A54="Hepato-biliary and Pancreatic Diseases",A55="Hepato-biliary and Pancreatic Diseases"),GETPIVOTDATA("Average",$A$47,"Area","Hepato-biliary and Pancreatic Diseases","Performance","Volume "),"")</f>
        <v>#REF!</v>
      </c>
    </row>
    <row r="67" spans="1:7">
      <c r="A67" s="161" t="s">
        <v>161</v>
      </c>
      <c r="B67" t="s">
        <v>165</v>
      </c>
      <c r="D67" t="s">
        <v>118</v>
      </c>
      <c r="E67" t="e">
        <f>IF(OR(A55="Lung Disease",A56="Lung Disease"),GETPIVOTDATA("Average",$A$47,"Area","Lung Disease","Performance","Outcome "),"")</f>
        <v>#REF!</v>
      </c>
      <c r="F67">
        <f>IF(OR(A55="Lung Disease",A56="Lung Disease"),GETPIVOTDATA("Average",$A$47,"Area","Lung Disease","Performance","Process"),"")</f>
        <v>1</v>
      </c>
      <c r="G67" t="e">
        <f>IF(OR(A55="Lung Disease",A56="Lung Disease"),GETPIVOTDATA("Average",$A$47,"Area","Lung Disease","Performance","Volume "),"")</f>
        <v>#REF!</v>
      </c>
    </row>
    <row r="69" spans="1:7">
      <c r="A69" s="161" t="s">
        <v>162</v>
      </c>
      <c r="B69" t="s">
        <v>163</v>
      </c>
    </row>
    <row r="70" spans="1:7">
      <c r="A70" t="s">
        <v>15</v>
      </c>
      <c r="B70" s="5">
        <v>0.25</v>
      </c>
    </row>
    <row r="71" spans="1:7">
      <c r="A71" t="s">
        <v>8</v>
      </c>
      <c r="B71" s="5">
        <v>0</v>
      </c>
      <c r="D71" t="s">
        <v>167</v>
      </c>
      <c r="E71">
        <f>IFERROR(GETPIVOTDATA("Average",$A$61,"Performance","Outcome "),"")</f>
        <v>0.4333333333333334</v>
      </c>
    </row>
    <row r="72" spans="1:7">
      <c r="A72" t="s">
        <v>30</v>
      </c>
      <c r="B72" s="5">
        <v>0.75</v>
      </c>
      <c r="D72" t="s">
        <v>49</v>
      </c>
      <c r="E72">
        <f>IFERROR(GETPIVOTDATA("Average",$A$61,"Performance","Process"),"")</f>
        <v>0.3802721088435374</v>
      </c>
    </row>
    <row r="73" spans="1:7">
      <c r="A73" t="s">
        <v>20</v>
      </c>
      <c r="B73" s="5">
        <v>0.44444444444444442</v>
      </c>
      <c r="D73" s="22" t="s">
        <v>153</v>
      </c>
      <c r="E73">
        <f>IFERROR(GETPIVOTDATA("Average",$A$61,"Performance","Volume "),"")</f>
        <v>0.5892857142857143</v>
      </c>
    </row>
    <row r="74" spans="1:7">
      <c r="A74" t="s">
        <v>35</v>
      </c>
      <c r="B74" s="5">
        <v>0.42857142857142855</v>
      </c>
      <c r="E74" s="5">
        <f>SUM(E71:E73)</f>
        <v>1.402891156462585</v>
      </c>
      <c r="F74">
        <f>E74/6</f>
        <v>0.23381519274376417</v>
      </c>
    </row>
    <row r="75" spans="1:7">
      <c r="A75" t="s">
        <v>43</v>
      </c>
      <c r="B75" s="5">
        <v>0.33333333333333331</v>
      </c>
    </row>
    <row r="76" spans="1:7">
      <c r="A76" t="s">
        <v>173</v>
      </c>
      <c r="B76" s="5">
        <v>0.36772486772486773</v>
      </c>
    </row>
    <row r="81" spans="1:11">
      <c r="A81" t="s">
        <v>163</v>
      </c>
    </row>
    <row r="82" spans="1:11">
      <c r="A82" s="5">
        <v>0.43989621489621489</v>
      </c>
    </row>
    <row r="83" spans="1:11">
      <c r="A83" s="161" t="s">
        <v>161</v>
      </c>
      <c r="B83" t="s">
        <v>165</v>
      </c>
    </row>
    <row r="84" spans="1:11">
      <c r="A84" s="161" t="s">
        <v>162</v>
      </c>
      <c r="B84" t="s">
        <v>8</v>
      </c>
    </row>
    <row r="86" spans="1:11">
      <c r="A86" s="161" t="s">
        <v>169</v>
      </c>
      <c r="B86" s="161" t="s">
        <v>170</v>
      </c>
    </row>
    <row r="87" spans="1:11">
      <c r="A87">
        <v>1</v>
      </c>
    </row>
    <row r="88" spans="1:11">
      <c r="B88">
        <v>0</v>
      </c>
    </row>
    <row r="89" spans="1:11">
      <c r="A89" t="s">
        <v>173</v>
      </c>
    </row>
    <row r="90" spans="1:11">
      <c r="A90" s="161" t="s">
        <v>161</v>
      </c>
      <c r="B90" t="s">
        <v>179</v>
      </c>
    </row>
    <row r="92" spans="1:11">
      <c r="A92" s="161" t="s">
        <v>163</v>
      </c>
      <c r="B92" s="161" t="s">
        <v>162</v>
      </c>
    </row>
    <row r="93" spans="1:11">
      <c r="A93" s="161" t="s">
        <v>1</v>
      </c>
      <c r="B93" t="s">
        <v>15</v>
      </c>
      <c r="C93" t="s">
        <v>8</v>
      </c>
      <c r="D93" t="s">
        <v>167</v>
      </c>
      <c r="E93" t="s">
        <v>30</v>
      </c>
      <c r="F93" t="s">
        <v>49</v>
      </c>
      <c r="G93" t="s">
        <v>20</v>
      </c>
      <c r="H93" t="s">
        <v>35</v>
      </c>
      <c r="I93" t="s">
        <v>43</v>
      </c>
      <c r="J93" t="s">
        <v>153</v>
      </c>
      <c r="K93" t="s">
        <v>173</v>
      </c>
    </row>
    <row r="94" spans="1:11">
      <c r="A94" t="s">
        <v>124</v>
      </c>
      <c r="B94" s="5"/>
      <c r="C94" s="5"/>
      <c r="D94" s="5">
        <v>1</v>
      </c>
      <c r="E94" s="5"/>
      <c r="F94" s="5">
        <v>0.5</v>
      </c>
      <c r="G94" s="5"/>
      <c r="H94" s="5"/>
      <c r="I94" s="5"/>
      <c r="J94" s="5">
        <v>1</v>
      </c>
      <c r="K94" s="5">
        <v>0.83333333333333337</v>
      </c>
    </row>
    <row r="95" spans="1:11">
      <c r="A95" t="s">
        <v>59</v>
      </c>
      <c r="B95" s="5"/>
      <c r="C95" s="5"/>
      <c r="D95" s="5">
        <v>0.2</v>
      </c>
      <c r="E95" s="5"/>
      <c r="F95" s="5">
        <v>0.33333333333333331</v>
      </c>
      <c r="G95" s="5"/>
      <c r="H95" s="5"/>
      <c r="I95" s="5"/>
      <c r="J95" s="5">
        <v>0.33333333333333331</v>
      </c>
      <c r="K95" s="5">
        <v>0.28888888888888892</v>
      </c>
    </row>
    <row r="96" spans="1:11">
      <c r="A96" t="s">
        <v>48</v>
      </c>
      <c r="B96" s="5"/>
      <c r="C96" s="5"/>
      <c r="D96" s="5">
        <v>0</v>
      </c>
      <c r="E96" s="5"/>
      <c r="F96" s="5">
        <v>0.42857142857142855</v>
      </c>
      <c r="G96" s="5"/>
      <c r="H96" s="5"/>
      <c r="I96" s="5"/>
      <c r="J96" s="5"/>
      <c r="K96" s="5">
        <v>0.21428571428571427</v>
      </c>
    </row>
    <row r="97" spans="1:11">
      <c r="A97" t="s">
        <v>80</v>
      </c>
      <c r="B97" s="5"/>
      <c r="C97" s="5"/>
      <c r="D97" s="5">
        <v>0</v>
      </c>
      <c r="E97" s="5"/>
      <c r="F97" s="5">
        <v>0</v>
      </c>
      <c r="G97" s="5"/>
      <c r="H97" s="5"/>
      <c r="I97" s="5"/>
      <c r="J97" s="5">
        <v>0.66666666666666663</v>
      </c>
      <c r="K97" s="5">
        <v>0.22222222222222221</v>
      </c>
    </row>
    <row r="98" spans="1:11">
      <c r="A98" t="s">
        <v>7</v>
      </c>
      <c r="B98" s="5">
        <v>0.25</v>
      </c>
      <c r="C98" s="5">
        <v>0</v>
      </c>
      <c r="D98" s="5"/>
      <c r="E98" s="5">
        <v>0.75</v>
      </c>
      <c r="F98" s="5"/>
      <c r="G98" s="5">
        <v>0.44444444444444442</v>
      </c>
      <c r="H98" s="5">
        <v>0.42857142857142855</v>
      </c>
      <c r="I98" s="5">
        <v>0.33333333333333331</v>
      </c>
      <c r="J98" s="5"/>
      <c r="K98" s="5">
        <v>0.36772486772486773</v>
      </c>
    </row>
    <row r="99" spans="1:11">
      <c r="A99" t="s">
        <v>106</v>
      </c>
      <c r="B99" s="5"/>
      <c r="C99" s="5"/>
      <c r="D99" s="5">
        <v>0.5</v>
      </c>
      <c r="E99" s="5"/>
      <c r="F99" s="5">
        <v>0.4</v>
      </c>
      <c r="G99" s="5"/>
      <c r="H99" s="5"/>
      <c r="I99" s="5"/>
      <c r="J99" s="5">
        <v>0.25</v>
      </c>
      <c r="K99" s="5">
        <v>0.3833333333333333</v>
      </c>
    </row>
    <row r="100" spans="1:11">
      <c r="A100" t="s">
        <v>94</v>
      </c>
      <c r="B100" s="5"/>
      <c r="C100" s="5"/>
      <c r="D100" s="5">
        <v>0.33333333333333331</v>
      </c>
      <c r="E100" s="5"/>
      <c r="F100" s="5">
        <v>0</v>
      </c>
      <c r="G100" s="5"/>
      <c r="H100" s="5"/>
      <c r="I100" s="5"/>
      <c r="J100" s="5">
        <v>0.2857142857142857</v>
      </c>
      <c r="K100" s="5">
        <v>0.20634920634920637</v>
      </c>
    </row>
    <row r="101" spans="1:11">
      <c r="A101" t="s">
        <v>118</v>
      </c>
      <c r="B101" s="5"/>
      <c r="C101" s="5"/>
      <c r="D101" s="5">
        <v>1</v>
      </c>
      <c r="E101" s="5"/>
      <c r="F101" s="5">
        <v>1</v>
      </c>
      <c r="G101" s="5"/>
      <c r="H101" s="5"/>
      <c r="I101" s="5"/>
      <c r="J101" s="5">
        <v>1</v>
      </c>
      <c r="K101" s="5">
        <v>1</v>
      </c>
    </row>
    <row r="102" spans="1:11">
      <c r="A102" t="s">
        <v>173</v>
      </c>
      <c r="B102" s="5">
        <v>0.25</v>
      </c>
      <c r="C102" s="5">
        <v>0</v>
      </c>
      <c r="D102" s="5">
        <v>0.43333333333333329</v>
      </c>
      <c r="E102" s="5">
        <v>0.75</v>
      </c>
      <c r="F102" s="5">
        <v>0.3802721088435374</v>
      </c>
      <c r="G102" s="5">
        <v>0.44444444444444442</v>
      </c>
      <c r="H102" s="5">
        <v>0.42857142857142855</v>
      </c>
      <c r="I102" s="5">
        <v>0.33333333333333331</v>
      </c>
      <c r="J102" s="5">
        <v>0.5892857142857143</v>
      </c>
      <c r="K102" s="5">
        <v>0.43989621489621489</v>
      </c>
    </row>
    <row r="104" spans="1:11">
      <c r="C104" t="s">
        <v>167</v>
      </c>
      <c r="D104" t="s">
        <v>49</v>
      </c>
      <c r="E104" t="s">
        <v>153</v>
      </c>
    </row>
    <row r="105" spans="1:11">
      <c r="B105" t="s">
        <v>124</v>
      </c>
      <c r="C105">
        <f>GETPIVOTDATA("Average",$A$92,"Area","Breast Disease","Performance","Outcome ")</f>
        <v>1</v>
      </c>
      <c r="D105">
        <f>GETPIVOTDATA("Average",$A$92,"Area","Breast Disease","Performance","Process")</f>
        <v>0.5</v>
      </c>
      <c r="E105">
        <f>GETPIVOTDATA("Average",$A$92,"Area","Breast Disease","Performance","Volume ")</f>
        <v>1</v>
      </c>
    </row>
    <row r="106" spans="1:11">
      <c r="B106" t="s">
        <v>59</v>
      </c>
      <c r="C106">
        <f>GETPIVOTDATA("Average",$A$92,"Area","Cardiology","Performance","Outcome ")</f>
        <v>0.2</v>
      </c>
      <c r="D106">
        <f>GETPIVOTDATA("Average",$A$92,"Area","Cardiology","Performance","Process")</f>
        <v>0.33333333333333331</v>
      </c>
      <c r="E106">
        <f>GETPIVOTDATA("Average",$A$92,"Area","Cardiology","Performance","Volume ")</f>
        <v>0.33333333333333331</v>
      </c>
    </row>
    <row r="107" spans="1:11">
      <c r="B107" t="s">
        <v>48</v>
      </c>
      <c r="C107">
        <f>GETPIVOTDATA("Average",$A$92,"Area","Emergency","Performance","Outcome ")</f>
        <v>0</v>
      </c>
      <c r="D107">
        <f>GETPIVOTDATA("Average",$A$92,"Area","Emergency","Performance","Process")</f>
        <v>0.42857142857142855</v>
      </c>
      <c r="E107">
        <f>GETPIVOTDATA("Average",$A$92,"Area","Emergency","Performance","Volume ")</f>
        <v>0</v>
      </c>
    </row>
    <row r="108" spans="1:11">
      <c r="B108" t="s">
        <v>80</v>
      </c>
      <c r="C108">
        <f>GETPIVOTDATA("Average",$A$92,"Area","GastroIntestinal","Performance","Outcome ")</f>
        <v>0</v>
      </c>
      <c r="D108">
        <f>GETPIVOTDATA("Average",$A$92,"Area","GastroIntestinal","Performance","Process")</f>
        <v>0</v>
      </c>
      <c r="E108">
        <f>GETPIVOTDATA("Average",$A$92,"Area","GastroIntestinal","Performance","Volume ")</f>
        <v>0.66666666666666663</v>
      </c>
    </row>
    <row r="109" spans="1:11">
      <c r="B109" t="s">
        <v>106</v>
      </c>
      <c r="C109">
        <f>GETPIVOTDATA("Average",$A$92,"Area","Genitourinary Diseases","Performance","Outcome ")</f>
        <v>0.5</v>
      </c>
      <c r="D109">
        <f>GETPIVOTDATA("Average",$A$92,"Area","Genitourinary Diseases","Performance","Process")</f>
        <v>0.4</v>
      </c>
      <c r="E109">
        <f>GETPIVOTDATA("Average",$A$92,"Area","Genitourinary Diseases","Performance","Volume ")</f>
        <v>0.25</v>
      </c>
    </row>
    <row r="110" spans="1:11">
      <c r="B110" t="s">
        <v>94</v>
      </c>
      <c r="C110">
        <f>GETPIVOTDATA("Average",$A$92,"Area","Hepato-biliary and Pancreatic Diseases","Performance","Outcome ")</f>
        <v>0.33333333333333331</v>
      </c>
      <c r="D110">
        <f>GETPIVOTDATA("Average",$A$92,"Area","Hepato-biliary and Pancreatic Diseases","Performance","Process")</f>
        <v>0</v>
      </c>
      <c r="E110">
        <f>GETPIVOTDATA("Average",$A$92,"Area","Hepato-biliary and Pancreatic Diseases","Performance","Volume ")</f>
        <v>0.2857142857142857</v>
      </c>
    </row>
    <row r="111" spans="1:11">
      <c r="B111" t="s">
        <v>118</v>
      </c>
      <c r="C111">
        <f>GETPIVOTDATA("Average",$A$92,"Area","Lung Disease","Performance","Outcome ")</f>
        <v>1</v>
      </c>
      <c r="D111">
        <f>GETPIVOTDATA("Average",$A$92,"Area","Lung Disease","Performance","Process")</f>
        <v>1</v>
      </c>
      <c r="E111">
        <f>GETPIVOTDATA("Average",$A$92,"Area","Lung Disease","Performance","Volume ")</f>
        <v>1</v>
      </c>
    </row>
    <row r="115" spans="2:5">
      <c r="B115" s="23"/>
      <c r="C115" s="23"/>
      <c r="D115" s="23"/>
      <c r="E115" s="23"/>
    </row>
    <row r="116" spans="2:5">
      <c r="B116" s="23"/>
      <c r="C116" s="23"/>
      <c r="D116" s="23"/>
      <c r="E116" s="23"/>
    </row>
    <row r="117" spans="2:5">
      <c r="B117" s="23"/>
      <c r="C117" s="23"/>
      <c r="D117" s="23"/>
      <c r="E117" s="23"/>
    </row>
    <row r="118" spans="2:5">
      <c r="B118" s="24"/>
      <c r="C118" s="24"/>
      <c r="D118" s="24"/>
      <c r="E118" s="24"/>
    </row>
    <row r="119" spans="2:5">
      <c r="B119" s="24"/>
      <c r="C119" s="24"/>
      <c r="D119" s="24"/>
      <c r="E119" s="24"/>
    </row>
    <row r="120" spans="2:5">
      <c r="B120" s="24"/>
      <c r="C120" s="24"/>
      <c r="D120" s="24"/>
      <c r="E120" s="24"/>
    </row>
    <row r="121" spans="2:5">
      <c r="B121" s="24"/>
      <c r="C121" s="24"/>
      <c r="D121" s="24"/>
      <c r="E121" s="24"/>
    </row>
    <row r="122" spans="2:5">
      <c r="B122" s="24"/>
      <c r="C122" s="24"/>
      <c r="D122" s="24"/>
      <c r="E122" s="24"/>
    </row>
    <row r="123" spans="2:5">
      <c r="B123" s="24"/>
      <c r="C123" s="24"/>
      <c r="D123" s="24"/>
      <c r="E123" s="24"/>
    </row>
    <row r="124" spans="2:5">
      <c r="B124" s="23"/>
      <c r="C124" s="23"/>
      <c r="D124" s="23"/>
      <c r="E124" s="23"/>
    </row>
    <row r="125" spans="2:5">
      <c r="B125" s="23"/>
      <c r="C125" s="23"/>
      <c r="D125" s="23"/>
      <c r="E125" s="23"/>
    </row>
    <row r="126" spans="2:5">
      <c r="B126" s="24"/>
      <c r="C126" s="24"/>
      <c r="D126" s="24"/>
      <c r="E126" s="24"/>
    </row>
    <row r="127" spans="2:5">
      <c r="B127" s="24"/>
      <c r="C127" s="24"/>
      <c r="D127" s="24"/>
      <c r="E127" s="24"/>
    </row>
    <row r="128" spans="2:5">
      <c r="B128" s="24"/>
      <c r="C128" s="24"/>
      <c r="D128" s="24"/>
      <c r="E128" s="24"/>
    </row>
    <row r="129" spans="2:5">
      <c r="B129" s="23"/>
      <c r="C129" s="23"/>
      <c r="D129" s="23"/>
      <c r="E129" s="23"/>
    </row>
    <row r="130" spans="2:5">
      <c r="B130" s="24"/>
      <c r="C130" s="24"/>
      <c r="D130" s="24"/>
      <c r="E130" s="24"/>
    </row>
    <row r="131" spans="2:5">
      <c r="B131" s="24"/>
      <c r="C131" s="24"/>
      <c r="D131" s="24"/>
      <c r="E131" s="24"/>
    </row>
    <row r="132" spans="2:5">
      <c r="B132" s="24"/>
      <c r="C132" s="24"/>
      <c r="D132" s="24"/>
      <c r="E132" s="24"/>
    </row>
    <row r="133" spans="2:5">
      <c r="B133" s="23"/>
      <c r="C133" s="23"/>
      <c r="D133" s="23"/>
      <c r="E133" s="23"/>
    </row>
    <row r="134" spans="2:5">
      <c r="B134" s="24"/>
      <c r="C134" s="24"/>
      <c r="D134" s="24"/>
      <c r="E134" s="24"/>
    </row>
    <row r="135" spans="2:5">
      <c r="B135" s="24"/>
      <c r="C135" s="24"/>
      <c r="D135" s="24"/>
      <c r="E135" s="24"/>
    </row>
    <row r="136" spans="2:5">
      <c r="B136" s="23"/>
      <c r="C136" s="23"/>
      <c r="D136" s="23"/>
      <c r="E136" s="23"/>
    </row>
    <row r="137" spans="2:5">
      <c r="B137" s="24"/>
      <c r="C137" s="24"/>
      <c r="D137" s="24"/>
      <c r="E137" s="24"/>
    </row>
    <row r="138" spans="2:5">
      <c r="B138" s="24"/>
      <c r="C138" s="24"/>
      <c r="D138" s="24"/>
      <c r="E138" s="24"/>
    </row>
    <row r="139" spans="2:5">
      <c r="B139" s="24"/>
      <c r="C139" s="24"/>
      <c r="D139" s="24"/>
      <c r="E139" s="24"/>
    </row>
    <row r="140" spans="2:5">
      <c r="B140" s="23"/>
      <c r="C140" s="23"/>
      <c r="D140" s="23"/>
      <c r="E140" s="23"/>
    </row>
    <row r="141" spans="2:5">
      <c r="B141" s="24"/>
      <c r="C141" s="24"/>
      <c r="D141" s="24"/>
      <c r="E141" s="24"/>
    </row>
    <row r="142" spans="2:5">
      <c r="B142" s="24"/>
      <c r="C142" s="24"/>
      <c r="D142" s="24"/>
      <c r="E142" s="24"/>
    </row>
    <row r="143" spans="2:5">
      <c r="B143" s="24"/>
      <c r="C143" s="24"/>
      <c r="D143" s="24"/>
      <c r="E143" s="24"/>
    </row>
    <row r="144" spans="2:5">
      <c r="B144" s="23"/>
      <c r="C144" s="23"/>
      <c r="D144" s="23"/>
      <c r="E144" s="23"/>
    </row>
    <row r="145" spans="2:5">
      <c r="B145" s="24"/>
      <c r="C145" s="24"/>
      <c r="D145" s="24"/>
      <c r="E145" s="24"/>
    </row>
    <row r="146" spans="2:5">
      <c r="B146" s="24"/>
      <c r="C146" s="24"/>
      <c r="D146" s="24"/>
      <c r="E146" s="24"/>
    </row>
    <row r="147" spans="2:5">
      <c r="B147" s="24"/>
      <c r="C147" s="24"/>
      <c r="D147" s="24"/>
      <c r="E147" s="24"/>
    </row>
    <row r="148" spans="2:5">
      <c r="B148" s="23"/>
      <c r="C148" s="23"/>
      <c r="D148" s="23"/>
      <c r="E148" s="23"/>
    </row>
    <row r="149" spans="2:5">
      <c r="B149" s="24"/>
      <c r="C149" s="24"/>
      <c r="D149" s="24"/>
      <c r="E149" s="24"/>
    </row>
    <row r="150" spans="2:5">
      <c r="B150" s="24"/>
      <c r="C150" s="24"/>
      <c r="D150" s="24"/>
      <c r="E150" s="24"/>
    </row>
    <row r="151" spans="2:5">
      <c r="B151" s="24"/>
      <c r="C151" s="24"/>
      <c r="D151" s="24"/>
      <c r="E151" s="24"/>
    </row>
    <row r="152" spans="2:5">
      <c r="B152" s="23"/>
      <c r="C152" s="23"/>
      <c r="D152" s="23"/>
      <c r="E152" s="23"/>
    </row>
  </sheetData>
  <pageMargins left="0.75" right="0.75" top="1" bottom="1" header="0.5" footer="0.5"/>
  <drawing r:id="rId8"/>
  <tableParts count="1">
    <tablePart r:id="rId9"/>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106"/>
  <sheetViews>
    <sheetView topLeftCell="E1" workbookViewId="0">
      <selection activeCell="O25" sqref="O25:O27"/>
    </sheetView>
  </sheetViews>
  <sheetFormatPr defaultColWidth="9.140625" defaultRowHeight="15"/>
  <cols>
    <col min="16" max="16" width="12.85546875"/>
    <col min="17" max="17" width="21.5703125"/>
    <col min="18" max="18" width="16.140625"/>
  </cols>
  <sheetData>
    <row r="1" spans="1:16">
      <c r="A1" s="8" t="s">
        <v>0</v>
      </c>
      <c r="B1" s="9" t="s">
        <v>1</v>
      </c>
      <c r="C1" s="9" t="s">
        <v>2</v>
      </c>
      <c r="D1" s="10" t="s">
        <v>5</v>
      </c>
      <c r="J1" t="s">
        <v>161</v>
      </c>
      <c r="K1" t="s">
        <v>1</v>
      </c>
      <c r="L1" t="s">
        <v>162</v>
      </c>
      <c r="M1" t="s">
        <v>171</v>
      </c>
      <c r="N1" t="s">
        <v>172</v>
      </c>
      <c r="O1" t="s">
        <v>170</v>
      </c>
      <c r="P1" t="s">
        <v>169</v>
      </c>
    </row>
    <row r="2" spans="1:16">
      <c r="A2" s="11" t="s">
        <v>6</v>
      </c>
      <c r="B2" s="12" t="s">
        <v>7</v>
      </c>
      <c r="C2" s="12" t="s">
        <v>8</v>
      </c>
      <c r="D2" s="13">
        <f>IF('Main Data'!F2="1","1",0)</f>
        <v>0</v>
      </c>
      <c r="J2" t="s">
        <v>165</v>
      </c>
      <c r="K2" t="s">
        <v>7</v>
      </c>
      <c r="L2" t="s">
        <v>8</v>
      </c>
      <c r="M2" s="5">
        <f>D2+D3+D4+D5+D6+D7</f>
        <v>0</v>
      </c>
      <c r="N2">
        <v>6</v>
      </c>
      <c r="O2">
        <f t="shared" ref="O2:O8" si="0">M2/N2</f>
        <v>0</v>
      </c>
      <c r="P2">
        <f t="shared" ref="P2:P7" si="1">1-O2</f>
        <v>1</v>
      </c>
    </row>
    <row r="3" spans="1:16">
      <c r="A3" s="14" t="s">
        <v>6</v>
      </c>
      <c r="B3" s="15" t="s">
        <v>7</v>
      </c>
      <c r="C3" s="15" t="s">
        <v>8</v>
      </c>
      <c r="D3" s="13">
        <f>IF('Main Data'!F3="1","1",0)</f>
        <v>0</v>
      </c>
      <c r="J3" t="s">
        <v>165</v>
      </c>
      <c r="K3" t="s">
        <v>7</v>
      </c>
      <c r="L3" t="s">
        <v>15</v>
      </c>
      <c r="M3" s="5">
        <f>D8+D9+D10+D11</f>
        <v>1</v>
      </c>
      <c r="N3">
        <v>4</v>
      </c>
      <c r="O3">
        <f t="shared" si="0"/>
        <v>0.25</v>
      </c>
      <c r="P3">
        <f t="shared" si="1"/>
        <v>0.75</v>
      </c>
    </row>
    <row r="4" spans="1:16">
      <c r="A4" s="11" t="s">
        <v>6</v>
      </c>
      <c r="B4" s="12" t="s">
        <v>7</v>
      </c>
      <c r="C4" s="12" t="s">
        <v>8</v>
      </c>
      <c r="D4" s="13">
        <f>IF('Main Data'!F4="1","1",0)</f>
        <v>0</v>
      </c>
      <c r="J4" t="s">
        <v>165</v>
      </c>
      <c r="K4" t="s">
        <v>7</v>
      </c>
      <c r="L4" t="s">
        <v>20</v>
      </c>
      <c r="M4" s="5">
        <f>D12+D13+D14+D15+D16+D17+D18+D19+D20</f>
        <v>4</v>
      </c>
      <c r="N4">
        <v>9</v>
      </c>
      <c r="O4">
        <f t="shared" si="0"/>
        <v>0.44444444444444442</v>
      </c>
      <c r="P4">
        <f t="shared" si="1"/>
        <v>0.55555555555555558</v>
      </c>
    </row>
    <row r="5" spans="1:16">
      <c r="A5" s="14" t="s">
        <v>6</v>
      </c>
      <c r="B5" s="15" t="s">
        <v>7</v>
      </c>
      <c r="C5" s="15" t="s">
        <v>8</v>
      </c>
      <c r="D5" s="13">
        <f>IF('Main Data'!F5="1","1",0)</f>
        <v>0</v>
      </c>
      <c r="J5" t="s">
        <v>165</v>
      </c>
      <c r="K5" t="s">
        <v>7</v>
      </c>
      <c r="L5" t="s">
        <v>30</v>
      </c>
      <c r="M5">
        <f>D21+D22+D23+D24</f>
        <v>3</v>
      </c>
      <c r="N5">
        <v>4</v>
      </c>
      <c r="O5">
        <f t="shared" si="0"/>
        <v>0.75</v>
      </c>
      <c r="P5">
        <f t="shared" si="1"/>
        <v>0.25</v>
      </c>
    </row>
    <row r="6" spans="1:16">
      <c r="A6" s="11" t="s">
        <v>6</v>
      </c>
      <c r="B6" s="12" t="s">
        <v>7</v>
      </c>
      <c r="C6" s="12" t="s">
        <v>8</v>
      </c>
      <c r="D6" s="13">
        <f>IF('Main Data'!F6="1","1",0)</f>
        <v>0</v>
      </c>
      <c r="J6" t="s">
        <v>165</v>
      </c>
      <c r="K6" t="s">
        <v>7</v>
      </c>
      <c r="L6" t="s">
        <v>35</v>
      </c>
      <c r="M6">
        <f>D25+D26+D27+D28+D29+D30+D31</f>
        <v>3</v>
      </c>
      <c r="N6">
        <v>7</v>
      </c>
      <c r="O6">
        <f t="shared" si="0"/>
        <v>0.42857142857142855</v>
      </c>
      <c r="P6">
        <f t="shared" si="1"/>
        <v>0.5714285714285714</v>
      </c>
    </row>
    <row r="7" spans="1:16">
      <c r="A7" s="14" t="s">
        <v>6</v>
      </c>
      <c r="B7" s="15" t="s">
        <v>7</v>
      </c>
      <c r="C7" s="15" t="s">
        <v>8</v>
      </c>
      <c r="D7" s="13">
        <f>IF('Main Data'!F7="1","1",0)</f>
        <v>0</v>
      </c>
      <c r="J7" t="s">
        <v>165</v>
      </c>
      <c r="K7" t="s">
        <v>7</v>
      </c>
      <c r="L7" t="s">
        <v>43</v>
      </c>
      <c r="M7">
        <f>D32+D33+D34</f>
        <v>1</v>
      </c>
      <c r="N7">
        <v>3</v>
      </c>
      <c r="O7">
        <f t="shared" si="0"/>
        <v>0.33333333333333331</v>
      </c>
      <c r="P7">
        <f t="shared" si="1"/>
        <v>0.66666666666666674</v>
      </c>
    </row>
    <row r="8" spans="1:16">
      <c r="A8" s="11" t="s">
        <v>6</v>
      </c>
      <c r="B8" s="12" t="s">
        <v>7</v>
      </c>
      <c r="C8" s="12" t="s">
        <v>15</v>
      </c>
      <c r="D8" s="13" t="str">
        <f>IF('Main Data'!F8="1","1",0)</f>
        <v>1</v>
      </c>
      <c r="J8" t="s">
        <v>166</v>
      </c>
      <c r="K8" t="s">
        <v>48</v>
      </c>
      <c r="L8" t="s">
        <v>49</v>
      </c>
      <c r="M8">
        <f>D35+D36+D37+D38+D39+D40+D41</f>
        <v>3</v>
      </c>
      <c r="N8">
        <v>7</v>
      </c>
      <c r="O8">
        <f t="shared" si="0"/>
        <v>0.42857142857142855</v>
      </c>
      <c r="P8">
        <f t="shared" ref="P8:P27" si="2">1-O8</f>
        <v>0.5714285714285714</v>
      </c>
    </row>
    <row r="9" spans="1:16">
      <c r="A9" s="14" t="s">
        <v>6</v>
      </c>
      <c r="B9" s="15" t="s">
        <v>7</v>
      </c>
      <c r="C9" s="15" t="s">
        <v>15</v>
      </c>
      <c r="D9" s="13">
        <f>IF('Main Data'!F9="1","1",0)</f>
        <v>0</v>
      </c>
      <c r="J9" t="s">
        <v>166</v>
      </c>
      <c r="K9" t="s">
        <v>48</v>
      </c>
      <c r="L9" t="s">
        <v>167</v>
      </c>
      <c r="M9">
        <f>IF(D42="1","1",0)</f>
        <v>0</v>
      </c>
      <c r="N9">
        <v>1</v>
      </c>
      <c r="O9">
        <f t="shared" ref="O9:O27" si="3">M9/N9</f>
        <v>0</v>
      </c>
      <c r="P9">
        <f t="shared" si="2"/>
        <v>1</v>
      </c>
    </row>
    <row r="10" spans="1:16">
      <c r="A10" s="11" t="s">
        <v>6</v>
      </c>
      <c r="B10" s="12" t="s">
        <v>7</v>
      </c>
      <c r="C10" s="12" t="s">
        <v>15</v>
      </c>
      <c r="D10" s="13">
        <f>IF('Main Data'!F10="1","1",0)</f>
        <v>0</v>
      </c>
      <c r="J10" t="s">
        <v>166</v>
      </c>
      <c r="K10" t="s">
        <v>59</v>
      </c>
      <c r="L10" t="s">
        <v>153</v>
      </c>
      <c r="M10">
        <f>D46+D47+D45+D48</f>
        <v>2</v>
      </c>
      <c r="N10">
        <v>6</v>
      </c>
      <c r="O10">
        <f t="shared" si="3"/>
        <v>0.33333333333333331</v>
      </c>
      <c r="P10">
        <f t="shared" si="2"/>
        <v>0.66666666666666674</v>
      </c>
    </row>
    <row r="11" spans="1:16">
      <c r="A11" s="14" t="s">
        <v>6</v>
      </c>
      <c r="B11" s="15" t="s">
        <v>7</v>
      </c>
      <c r="C11" s="15" t="s">
        <v>15</v>
      </c>
      <c r="D11" s="13">
        <f>IF('Main Data'!F11="1","1",0)</f>
        <v>0</v>
      </c>
      <c r="J11" t="s">
        <v>166</v>
      </c>
      <c r="K11" t="s">
        <v>59</v>
      </c>
      <c r="L11" t="s">
        <v>49</v>
      </c>
      <c r="M11">
        <f>D50+D51+D49</f>
        <v>1</v>
      </c>
      <c r="N11">
        <v>3</v>
      </c>
      <c r="O11">
        <f t="shared" si="3"/>
        <v>0.33333333333333331</v>
      </c>
      <c r="P11">
        <f t="shared" si="2"/>
        <v>0.66666666666666674</v>
      </c>
    </row>
    <row r="12" spans="1:16">
      <c r="A12" s="11" t="s">
        <v>6</v>
      </c>
      <c r="B12" s="12" t="s">
        <v>7</v>
      </c>
      <c r="C12" s="12" t="s">
        <v>20</v>
      </c>
      <c r="D12" s="13" t="str">
        <f>IF('Main Data'!F12="1","1",0)</f>
        <v>1</v>
      </c>
      <c r="J12" t="s">
        <v>166</v>
      </c>
      <c r="K12" t="s">
        <v>59</v>
      </c>
      <c r="L12" t="s">
        <v>167</v>
      </c>
      <c r="M12">
        <f>D52+D53+D54+D55+D56+D57+D58+D59+D60+D61</f>
        <v>2</v>
      </c>
      <c r="N12">
        <v>10</v>
      </c>
      <c r="O12">
        <f t="shared" si="3"/>
        <v>0.2</v>
      </c>
      <c r="P12">
        <f t="shared" si="2"/>
        <v>0.8</v>
      </c>
    </row>
    <row r="13" spans="1:16">
      <c r="A13" s="14" t="s">
        <v>6</v>
      </c>
      <c r="B13" s="15" t="s">
        <v>7</v>
      </c>
      <c r="C13" s="15" t="s">
        <v>20</v>
      </c>
      <c r="D13" s="13">
        <f>IF('Main Data'!F13="1","1",0)</f>
        <v>0</v>
      </c>
      <c r="J13" t="s">
        <v>166</v>
      </c>
      <c r="K13" t="s">
        <v>80</v>
      </c>
      <c r="L13" t="s">
        <v>153</v>
      </c>
      <c r="M13">
        <f>D62+D63+D64+D65+D66+D67</f>
        <v>4</v>
      </c>
      <c r="N13">
        <v>6</v>
      </c>
      <c r="O13">
        <f t="shared" si="3"/>
        <v>0.66666666666666663</v>
      </c>
      <c r="P13">
        <f t="shared" si="2"/>
        <v>0.33333333333333337</v>
      </c>
    </row>
    <row r="14" spans="1:16">
      <c r="A14" s="11" t="s">
        <v>6</v>
      </c>
      <c r="B14" s="12" t="s">
        <v>7</v>
      </c>
      <c r="C14" s="12" t="s">
        <v>20</v>
      </c>
      <c r="D14" s="13" t="str">
        <f>IF('Main Data'!F14="1","1",0)</f>
        <v>1</v>
      </c>
      <c r="J14" t="s">
        <v>166</v>
      </c>
      <c r="K14" t="s">
        <v>80</v>
      </c>
      <c r="L14" t="s">
        <v>49</v>
      </c>
      <c r="M14">
        <f>D69+D70+D68</f>
        <v>0</v>
      </c>
      <c r="N14">
        <v>3</v>
      </c>
      <c r="O14">
        <f t="shared" si="3"/>
        <v>0</v>
      </c>
      <c r="P14">
        <f t="shared" si="2"/>
        <v>1</v>
      </c>
    </row>
    <row r="15" spans="1:16">
      <c r="A15" s="14" t="s">
        <v>6</v>
      </c>
      <c r="B15" s="15" t="s">
        <v>7</v>
      </c>
      <c r="C15" s="15" t="s">
        <v>20</v>
      </c>
      <c r="D15" s="13">
        <f>IF('Main Data'!F15="1","1",0)</f>
        <v>0</v>
      </c>
      <c r="J15" t="s">
        <v>166</v>
      </c>
      <c r="K15" t="s">
        <v>80</v>
      </c>
      <c r="L15" t="s">
        <v>167</v>
      </c>
      <c r="M15">
        <f>D71+D72+D73+D74</f>
        <v>0</v>
      </c>
      <c r="N15">
        <v>4</v>
      </c>
      <c r="O15">
        <f t="shared" si="3"/>
        <v>0</v>
      </c>
      <c r="P15">
        <f t="shared" si="2"/>
        <v>1</v>
      </c>
    </row>
    <row r="16" spans="1:16">
      <c r="A16" s="11" t="s">
        <v>6</v>
      </c>
      <c r="B16" s="12" t="s">
        <v>7</v>
      </c>
      <c r="C16" s="12" t="s">
        <v>20</v>
      </c>
      <c r="D16" s="13" t="str">
        <f>IF('Main Data'!F16="1","1",0)</f>
        <v>1</v>
      </c>
      <c r="J16" t="s">
        <v>166</v>
      </c>
      <c r="K16" t="s">
        <v>94</v>
      </c>
      <c r="L16" t="s">
        <v>153</v>
      </c>
      <c r="M16">
        <f>D75+D76+D77+D78+D79+D80+D81</f>
        <v>2</v>
      </c>
      <c r="N16">
        <v>7</v>
      </c>
      <c r="O16">
        <f t="shared" si="3"/>
        <v>0.2857142857142857</v>
      </c>
      <c r="P16">
        <f t="shared" si="2"/>
        <v>0.7142857142857143</v>
      </c>
    </row>
    <row r="17" spans="1:16">
      <c r="A17" s="14" t="s">
        <v>6</v>
      </c>
      <c r="B17" s="15" t="s">
        <v>7</v>
      </c>
      <c r="C17" s="15" t="s">
        <v>20</v>
      </c>
      <c r="D17" s="13">
        <f>IF('Main Data'!F17="1","1",0)</f>
        <v>0</v>
      </c>
      <c r="J17" t="s">
        <v>166</v>
      </c>
      <c r="K17" t="s">
        <v>94</v>
      </c>
      <c r="L17" t="s">
        <v>49</v>
      </c>
      <c r="M17">
        <f>IF(D82="1","1",0)</f>
        <v>0</v>
      </c>
      <c r="N17">
        <v>1</v>
      </c>
      <c r="O17">
        <f t="shared" si="3"/>
        <v>0</v>
      </c>
      <c r="P17">
        <f t="shared" si="2"/>
        <v>1</v>
      </c>
    </row>
    <row r="18" spans="1:16">
      <c r="A18" s="11" t="s">
        <v>6</v>
      </c>
      <c r="B18" s="12" t="s">
        <v>7</v>
      </c>
      <c r="C18" s="12" t="s">
        <v>20</v>
      </c>
      <c r="D18" s="13" t="str">
        <f>IF('Main Data'!F18="1","1",0)</f>
        <v>1</v>
      </c>
      <c r="J18" t="s">
        <v>166</v>
      </c>
      <c r="K18" t="s">
        <v>94</v>
      </c>
      <c r="L18" t="s">
        <v>167</v>
      </c>
      <c r="M18">
        <f>D83+D84+D85</f>
        <v>1</v>
      </c>
      <c r="N18">
        <v>3</v>
      </c>
      <c r="O18">
        <f t="shared" si="3"/>
        <v>0.33333333333333331</v>
      </c>
      <c r="P18">
        <f t="shared" si="2"/>
        <v>0.66666666666666674</v>
      </c>
    </row>
    <row r="19" spans="1:16">
      <c r="A19" s="14" t="s">
        <v>6</v>
      </c>
      <c r="B19" s="15" t="s">
        <v>7</v>
      </c>
      <c r="C19" s="15" t="s">
        <v>20</v>
      </c>
      <c r="D19" s="13">
        <f>IF('Main Data'!F19="1","1",0)</f>
        <v>0</v>
      </c>
      <c r="J19" t="s">
        <v>166</v>
      </c>
      <c r="K19" t="s">
        <v>106</v>
      </c>
      <c r="L19" t="s">
        <v>153</v>
      </c>
      <c r="M19">
        <f>D86+D87+D88+D89</f>
        <v>1</v>
      </c>
      <c r="N19">
        <v>4</v>
      </c>
      <c r="O19">
        <f t="shared" si="3"/>
        <v>0.25</v>
      </c>
      <c r="P19">
        <f t="shared" si="2"/>
        <v>0.75</v>
      </c>
    </row>
    <row r="20" spans="1:16">
      <c r="A20" s="11" t="s">
        <v>6</v>
      </c>
      <c r="B20" s="12" t="s">
        <v>7</v>
      </c>
      <c r="C20" s="12" t="s">
        <v>20</v>
      </c>
      <c r="D20" s="13">
        <f>IF('Main Data'!F20="1","1",0)</f>
        <v>0</v>
      </c>
      <c r="J20" t="s">
        <v>166</v>
      </c>
      <c r="K20" t="s">
        <v>106</v>
      </c>
      <c r="L20" t="s">
        <v>49</v>
      </c>
      <c r="M20">
        <f>D90+D91+D92+D93+D94</f>
        <v>2</v>
      </c>
      <c r="N20">
        <v>5</v>
      </c>
      <c r="O20">
        <f t="shared" si="3"/>
        <v>0.4</v>
      </c>
      <c r="P20">
        <f t="shared" si="2"/>
        <v>0.6</v>
      </c>
    </row>
    <row r="21" spans="1:16">
      <c r="A21" s="14" t="s">
        <v>6</v>
      </c>
      <c r="B21" s="15" t="s">
        <v>7</v>
      </c>
      <c r="C21" s="15" t="s">
        <v>30</v>
      </c>
      <c r="D21" s="13" t="str">
        <f>IF('Main Data'!F21="1","1",0)</f>
        <v>1</v>
      </c>
      <c r="J21" t="s">
        <v>166</v>
      </c>
      <c r="K21" t="s">
        <v>106</v>
      </c>
      <c r="L21" t="s">
        <v>167</v>
      </c>
      <c r="M21">
        <f>D95+D96</f>
        <v>1</v>
      </c>
      <c r="N21">
        <v>2</v>
      </c>
      <c r="O21">
        <f t="shared" si="3"/>
        <v>0.5</v>
      </c>
      <c r="P21">
        <f t="shared" si="2"/>
        <v>0.5</v>
      </c>
    </row>
    <row r="22" spans="1:16">
      <c r="A22" s="11" t="s">
        <v>6</v>
      </c>
      <c r="B22" s="12" t="s">
        <v>7</v>
      </c>
      <c r="C22" s="12" t="s">
        <v>30</v>
      </c>
      <c r="D22" s="13" t="str">
        <f>IF('Main Data'!F22="1","1",0)</f>
        <v>1</v>
      </c>
      <c r="J22" t="s">
        <v>166</v>
      </c>
      <c r="K22" t="s">
        <v>118</v>
      </c>
      <c r="L22" t="s">
        <v>153</v>
      </c>
      <c r="M22" s="20" t="str">
        <f>IF(D97="1","1",0)</f>
        <v>1</v>
      </c>
      <c r="N22">
        <v>1</v>
      </c>
      <c r="O22">
        <f t="shared" si="3"/>
        <v>1</v>
      </c>
      <c r="P22">
        <f t="shared" si="2"/>
        <v>0</v>
      </c>
    </row>
    <row r="23" spans="1:16">
      <c r="A23" s="14" t="s">
        <v>6</v>
      </c>
      <c r="B23" s="15" t="s">
        <v>7</v>
      </c>
      <c r="C23" s="15" t="s">
        <v>30</v>
      </c>
      <c r="D23" s="13">
        <f>IF('Main Data'!F23="1","1",0)</f>
        <v>0</v>
      </c>
      <c r="J23" t="s">
        <v>166</v>
      </c>
      <c r="K23" t="s">
        <v>118</v>
      </c>
      <c r="L23" t="s">
        <v>49</v>
      </c>
      <c r="M23" s="20" t="str">
        <f>IF(D98="1","1",0)</f>
        <v>1</v>
      </c>
      <c r="N23">
        <v>1</v>
      </c>
      <c r="O23">
        <f t="shared" si="3"/>
        <v>1</v>
      </c>
      <c r="P23">
        <f t="shared" si="2"/>
        <v>0</v>
      </c>
    </row>
    <row r="24" spans="1:16">
      <c r="A24" s="11" t="s">
        <v>6</v>
      </c>
      <c r="B24" s="12" t="s">
        <v>7</v>
      </c>
      <c r="C24" s="12" t="s">
        <v>30</v>
      </c>
      <c r="D24" s="13" t="str">
        <f>IF('Main Data'!F24="1","1",0)</f>
        <v>1</v>
      </c>
      <c r="J24" t="s">
        <v>166</v>
      </c>
      <c r="K24" t="s">
        <v>118</v>
      </c>
      <c r="L24" t="s">
        <v>167</v>
      </c>
      <c r="M24">
        <f>D99+D100+D101</f>
        <v>3</v>
      </c>
      <c r="N24">
        <v>3</v>
      </c>
      <c r="O24">
        <f t="shared" si="3"/>
        <v>1</v>
      </c>
      <c r="P24">
        <f t="shared" si="2"/>
        <v>0</v>
      </c>
    </row>
    <row r="25" spans="1:16">
      <c r="A25" s="14" t="s">
        <v>6</v>
      </c>
      <c r="B25" s="15" t="s">
        <v>7</v>
      </c>
      <c r="C25" s="15" t="s">
        <v>35</v>
      </c>
      <c r="D25" s="13" t="str">
        <f>IF('Main Data'!F25="1","1",0)</f>
        <v>1</v>
      </c>
      <c r="J25" t="s">
        <v>166</v>
      </c>
      <c r="K25" t="s">
        <v>124</v>
      </c>
      <c r="L25" t="s">
        <v>153</v>
      </c>
      <c r="M25">
        <f>D103+D104</f>
        <v>2</v>
      </c>
      <c r="N25">
        <v>1</v>
      </c>
      <c r="O25">
        <f t="shared" si="3"/>
        <v>2</v>
      </c>
      <c r="P25">
        <f t="shared" si="2"/>
        <v>-1</v>
      </c>
    </row>
    <row r="26" spans="1:16">
      <c r="A26" s="11" t="s">
        <v>6</v>
      </c>
      <c r="B26" s="12" t="s">
        <v>7</v>
      </c>
      <c r="C26" s="12" t="s">
        <v>35</v>
      </c>
      <c r="D26" s="13">
        <f>IF('Main Data'!F26="1","1",0)</f>
        <v>0</v>
      </c>
      <c r="J26" t="s">
        <v>166</v>
      </c>
      <c r="K26" t="s">
        <v>124</v>
      </c>
      <c r="L26" t="s">
        <v>49</v>
      </c>
      <c r="M26" s="21">
        <f>D103+D104</f>
        <v>2</v>
      </c>
      <c r="N26">
        <v>2</v>
      </c>
      <c r="O26">
        <f t="shared" si="3"/>
        <v>1</v>
      </c>
      <c r="P26">
        <f t="shared" si="2"/>
        <v>0</v>
      </c>
    </row>
    <row r="27" spans="1:16">
      <c r="A27" s="14" t="s">
        <v>6</v>
      </c>
      <c r="B27" s="15" t="s">
        <v>7</v>
      </c>
      <c r="C27" s="15" t="s">
        <v>35</v>
      </c>
      <c r="D27" s="13">
        <f>IF('Main Data'!F27="1","1",0)</f>
        <v>0</v>
      </c>
      <c r="J27" t="s">
        <v>166</v>
      </c>
      <c r="K27" t="s">
        <v>124</v>
      </c>
      <c r="L27" t="s">
        <v>167</v>
      </c>
      <c r="M27">
        <f>D105+D106</f>
        <v>2</v>
      </c>
      <c r="N27">
        <v>2</v>
      </c>
      <c r="O27">
        <f t="shared" si="3"/>
        <v>1</v>
      </c>
      <c r="P27">
        <f t="shared" si="2"/>
        <v>0</v>
      </c>
    </row>
    <row r="28" spans="1:16">
      <c r="A28" s="11" t="s">
        <v>6</v>
      </c>
      <c r="B28" s="12" t="s">
        <v>7</v>
      </c>
      <c r="C28" s="12" t="s">
        <v>35</v>
      </c>
      <c r="D28" s="13">
        <f>IF('Main Data'!F28="1","1",0)</f>
        <v>0</v>
      </c>
    </row>
    <row r="29" spans="1:16">
      <c r="A29" s="14" t="s">
        <v>6</v>
      </c>
      <c r="B29" s="15" t="s">
        <v>7</v>
      </c>
      <c r="C29" s="15" t="s">
        <v>35</v>
      </c>
      <c r="D29" s="13" t="str">
        <f>IF('Main Data'!F29="1","1",0)</f>
        <v>1</v>
      </c>
    </row>
    <row r="30" spans="1:16">
      <c r="A30" s="11" t="s">
        <v>6</v>
      </c>
      <c r="B30" s="12" t="s">
        <v>7</v>
      </c>
      <c r="C30" s="12" t="s">
        <v>35</v>
      </c>
      <c r="D30" s="13">
        <f>IF('Main Data'!F30="1","1",0)</f>
        <v>0</v>
      </c>
    </row>
    <row r="31" spans="1:16">
      <c r="A31" s="14" t="s">
        <v>6</v>
      </c>
      <c r="B31" s="15" t="s">
        <v>7</v>
      </c>
      <c r="C31" s="15" t="s">
        <v>35</v>
      </c>
      <c r="D31" s="13" t="str">
        <f>IF('Main Data'!F31="1","1",0)</f>
        <v>1</v>
      </c>
    </row>
    <row r="32" spans="1:16">
      <c r="A32" s="11" t="s">
        <v>6</v>
      </c>
      <c r="B32" s="12" t="s">
        <v>7</v>
      </c>
      <c r="C32" s="12" t="s">
        <v>43</v>
      </c>
      <c r="D32" s="13">
        <f>IF('Main Data'!F32="1","1",0)</f>
        <v>0</v>
      </c>
    </row>
    <row r="33" spans="1:4">
      <c r="A33" s="14" t="s">
        <v>6</v>
      </c>
      <c r="B33" s="15" t="s">
        <v>7</v>
      </c>
      <c r="C33" s="15" t="s">
        <v>43</v>
      </c>
      <c r="D33" s="13">
        <f>IF('Main Data'!F33="1","1",0)</f>
        <v>0</v>
      </c>
    </row>
    <row r="34" spans="1:4">
      <c r="A34" s="11" t="s">
        <v>6</v>
      </c>
      <c r="B34" s="12" t="s">
        <v>7</v>
      </c>
      <c r="C34" s="12" t="s">
        <v>43</v>
      </c>
      <c r="D34" s="13" t="str">
        <f>IF('Main Data'!F34="1","1",0)</f>
        <v>1</v>
      </c>
    </row>
    <row r="35" spans="1:4" ht="15.75">
      <c r="A35" s="16" t="s">
        <v>47</v>
      </c>
      <c r="B35" s="17" t="s">
        <v>48</v>
      </c>
      <c r="C35" s="17" t="s">
        <v>49</v>
      </c>
      <c r="D35" s="13" t="str">
        <f>IF('Main Data'!F35="1","1",0)</f>
        <v>1</v>
      </c>
    </row>
    <row r="36" spans="1:4" ht="15.75">
      <c r="A36" s="18" t="s">
        <v>47</v>
      </c>
      <c r="B36" s="19" t="s">
        <v>48</v>
      </c>
      <c r="C36" s="19" t="s">
        <v>49</v>
      </c>
      <c r="D36" s="13">
        <f>IF('Main Data'!F36="1","1",0)</f>
        <v>0</v>
      </c>
    </row>
    <row r="37" spans="1:4" ht="15.75">
      <c r="A37" s="16" t="s">
        <v>47</v>
      </c>
      <c r="B37" s="17" t="s">
        <v>48</v>
      </c>
      <c r="C37" s="17" t="s">
        <v>49</v>
      </c>
      <c r="D37" s="13">
        <f>IF('Main Data'!F37="1","1",0)</f>
        <v>0</v>
      </c>
    </row>
    <row r="38" spans="1:4" ht="15.75">
      <c r="A38" s="18" t="s">
        <v>47</v>
      </c>
      <c r="B38" s="19" t="s">
        <v>48</v>
      </c>
      <c r="C38" s="19" t="s">
        <v>49</v>
      </c>
      <c r="D38" s="13" t="str">
        <f>IF('Main Data'!F38="1","1",0)</f>
        <v>1</v>
      </c>
    </row>
    <row r="39" spans="1:4" ht="15.75">
      <c r="A39" s="16" t="s">
        <v>47</v>
      </c>
      <c r="B39" s="17" t="s">
        <v>48</v>
      </c>
      <c r="C39" s="17" t="s">
        <v>49</v>
      </c>
      <c r="D39" s="13">
        <f>IF('Main Data'!F39="1","1",0)</f>
        <v>0</v>
      </c>
    </row>
    <row r="40" spans="1:4" ht="15.75">
      <c r="A40" s="18" t="s">
        <v>47</v>
      </c>
      <c r="B40" s="19" t="s">
        <v>48</v>
      </c>
      <c r="C40" s="19" t="s">
        <v>49</v>
      </c>
      <c r="D40" s="13" t="str">
        <f>IF('Main Data'!F40="1","1",0)</f>
        <v>1</v>
      </c>
    </row>
    <row r="41" spans="1:4" ht="15.75">
      <c r="A41" s="16" t="s">
        <v>47</v>
      </c>
      <c r="B41" s="17" t="s">
        <v>48</v>
      </c>
      <c r="C41" s="17" t="s">
        <v>49</v>
      </c>
      <c r="D41" s="13">
        <f>IF('Main Data'!F41="1","1",0)</f>
        <v>0</v>
      </c>
    </row>
    <row r="42" spans="1:4" ht="15.75">
      <c r="A42" s="18" t="s">
        <v>47</v>
      </c>
      <c r="B42" s="19" t="s">
        <v>48</v>
      </c>
      <c r="C42" s="19" t="s">
        <v>57</v>
      </c>
      <c r="D42" s="13">
        <f>IF('Main Data'!F42="1","1",0)</f>
        <v>0</v>
      </c>
    </row>
    <row r="43" spans="1:4" ht="15.75">
      <c r="A43" s="16" t="s">
        <v>47</v>
      </c>
      <c r="B43" s="17" t="s">
        <v>59</v>
      </c>
      <c r="C43" s="17" t="s">
        <v>60</v>
      </c>
      <c r="D43" s="13" t="str">
        <f>IF('Main Data'!F43="1","1",0)</f>
        <v>1</v>
      </c>
    </row>
    <row r="44" spans="1:4" ht="15.75">
      <c r="A44" s="18" t="s">
        <v>47</v>
      </c>
      <c r="B44" s="19" t="s">
        <v>59</v>
      </c>
      <c r="C44" s="19" t="s">
        <v>60</v>
      </c>
      <c r="D44" s="13">
        <f>IF('Main Data'!F44="1","1",0)</f>
        <v>0</v>
      </c>
    </row>
    <row r="45" spans="1:4" ht="15.75">
      <c r="A45" s="16" t="s">
        <v>47</v>
      </c>
      <c r="B45" s="17" t="s">
        <v>59</v>
      </c>
      <c r="C45" s="17" t="s">
        <v>60</v>
      </c>
      <c r="D45" s="13">
        <f>IF('Main Data'!F45="1","1",0)</f>
        <v>0</v>
      </c>
    </row>
    <row r="46" spans="1:4" ht="15.75">
      <c r="A46" s="18" t="s">
        <v>47</v>
      </c>
      <c r="B46" s="19" t="s">
        <v>59</v>
      </c>
      <c r="C46" s="19" t="s">
        <v>60</v>
      </c>
      <c r="D46" s="13" t="str">
        <f>IF('Main Data'!F46="1","1",0)</f>
        <v>1</v>
      </c>
    </row>
    <row r="47" spans="1:4" ht="15.75">
      <c r="A47" s="16" t="s">
        <v>47</v>
      </c>
      <c r="B47" s="17" t="s">
        <v>59</v>
      </c>
      <c r="C47" s="17" t="s">
        <v>60</v>
      </c>
      <c r="D47" s="13">
        <f>IF('Main Data'!F47="1","1",0)</f>
        <v>0</v>
      </c>
    </row>
    <row r="48" spans="1:4" ht="15.75">
      <c r="A48" s="18" t="s">
        <v>47</v>
      </c>
      <c r="B48" s="19" t="s">
        <v>59</v>
      </c>
      <c r="C48" s="19" t="s">
        <v>60</v>
      </c>
      <c r="D48" s="13" t="str">
        <f>IF('Main Data'!F48="1","1",0)</f>
        <v>1</v>
      </c>
    </row>
    <row r="49" spans="1:4" ht="15.75">
      <c r="A49" s="16" t="s">
        <v>47</v>
      </c>
      <c r="B49" s="17" t="s">
        <v>59</v>
      </c>
      <c r="C49" s="17" t="s">
        <v>49</v>
      </c>
      <c r="D49" s="13">
        <f>IF('Main Data'!F49="1","1",0)</f>
        <v>0</v>
      </c>
    </row>
    <row r="50" spans="1:4" ht="15.75">
      <c r="A50" s="18" t="s">
        <v>47</v>
      </c>
      <c r="B50" s="19" t="s">
        <v>59</v>
      </c>
      <c r="C50" s="19" t="s">
        <v>49</v>
      </c>
      <c r="D50" s="13">
        <f>IF('Main Data'!F50="1","1",0)</f>
        <v>0</v>
      </c>
    </row>
    <row r="51" spans="1:4" ht="15.75">
      <c r="A51" s="16" t="s">
        <v>47</v>
      </c>
      <c r="B51" s="17" t="s">
        <v>59</v>
      </c>
      <c r="C51" s="17" t="s">
        <v>49</v>
      </c>
      <c r="D51" s="13" t="str">
        <f>IF('Main Data'!F51="1","1",0)</f>
        <v>1</v>
      </c>
    </row>
    <row r="52" spans="1:4" ht="15.75">
      <c r="A52" s="18" t="s">
        <v>47</v>
      </c>
      <c r="B52" s="19" t="s">
        <v>59</v>
      </c>
      <c r="C52" s="19" t="s">
        <v>57</v>
      </c>
      <c r="D52" s="13">
        <f>IF('Main Data'!F52="1","1",0)</f>
        <v>0</v>
      </c>
    </row>
    <row r="53" spans="1:4" ht="15.75">
      <c r="A53" s="16" t="s">
        <v>47</v>
      </c>
      <c r="B53" s="17" t="s">
        <v>59</v>
      </c>
      <c r="C53" s="17" t="s">
        <v>57</v>
      </c>
      <c r="D53" s="13">
        <f>IF('Main Data'!F53="1","1",0)</f>
        <v>0</v>
      </c>
    </row>
    <row r="54" spans="1:4" ht="15.75">
      <c r="A54" s="18" t="s">
        <v>47</v>
      </c>
      <c r="B54" s="19" t="s">
        <v>59</v>
      </c>
      <c r="C54" s="19" t="s">
        <v>57</v>
      </c>
      <c r="D54" s="13">
        <f>IF('Main Data'!F54="1","1",0)</f>
        <v>0</v>
      </c>
    </row>
    <row r="55" spans="1:4" ht="15.75">
      <c r="A55" s="16" t="s">
        <v>47</v>
      </c>
      <c r="B55" s="17" t="s">
        <v>59</v>
      </c>
      <c r="C55" s="17" t="s">
        <v>57</v>
      </c>
      <c r="D55" s="13" t="str">
        <f>IF('Main Data'!F55="1","1",0)</f>
        <v>1</v>
      </c>
    </row>
    <row r="56" spans="1:4" ht="15.75">
      <c r="A56" s="18" t="s">
        <v>47</v>
      </c>
      <c r="B56" s="19" t="s">
        <v>59</v>
      </c>
      <c r="C56" s="19" t="s">
        <v>57</v>
      </c>
      <c r="D56" s="13">
        <f>IF('Main Data'!F56="1","1",0)</f>
        <v>0</v>
      </c>
    </row>
    <row r="57" spans="1:4" ht="15.75">
      <c r="A57" s="16" t="s">
        <v>47</v>
      </c>
      <c r="B57" s="17" t="s">
        <v>59</v>
      </c>
      <c r="C57" s="17" t="s">
        <v>57</v>
      </c>
      <c r="D57" s="13" t="str">
        <f>IF('Main Data'!F57="1","1",0)</f>
        <v>1</v>
      </c>
    </row>
    <row r="58" spans="1:4" ht="15.75">
      <c r="A58" s="18" t="s">
        <v>47</v>
      </c>
      <c r="B58" s="19" t="s">
        <v>59</v>
      </c>
      <c r="C58" s="19" t="s">
        <v>57</v>
      </c>
      <c r="D58" s="13">
        <f>IF('Main Data'!F58="1","1",0)</f>
        <v>0</v>
      </c>
    </row>
    <row r="59" spans="1:4" ht="15.75">
      <c r="A59" s="16" t="s">
        <v>47</v>
      </c>
      <c r="B59" s="17" t="s">
        <v>59</v>
      </c>
      <c r="C59" s="17" t="s">
        <v>57</v>
      </c>
      <c r="D59" s="13">
        <f>IF('Main Data'!F59="1","1",0)</f>
        <v>0</v>
      </c>
    </row>
    <row r="60" spans="1:4" ht="15.75">
      <c r="A60" s="18" t="s">
        <v>47</v>
      </c>
      <c r="B60" s="19" t="s">
        <v>59</v>
      </c>
      <c r="C60" s="19" t="s">
        <v>57</v>
      </c>
      <c r="D60" s="13">
        <f>IF('Main Data'!F60="1","1",0)</f>
        <v>0</v>
      </c>
    </row>
    <row r="61" spans="1:4" ht="15.75">
      <c r="A61" s="16" t="s">
        <v>47</v>
      </c>
      <c r="B61" s="17" t="s">
        <v>59</v>
      </c>
      <c r="C61" s="17" t="s">
        <v>57</v>
      </c>
      <c r="D61" s="13">
        <f>IF('Main Data'!F61="1","1",0)</f>
        <v>0</v>
      </c>
    </row>
    <row r="62" spans="1:4" ht="15.75">
      <c r="A62" s="18" t="s">
        <v>47</v>
      </c>
      <c r="B62" s="19" t="s">
        <v>80</v>
      </c>
      <c r="C62" s="19" t="s">
        <v>60</v>
      </c>
      <c r="D62" s="13" t="str">
        <f>IF('Main Data'!F62="1","1",0)</f>
        <v>1</v>
      </c>
    </row>
    <row r="63" spans="1:4" ht="15.75">
      <c r="A63" s="16" t="s">
        <v>47</v>
      </c>
      <c r="B63" s="17" t="s">
        <v>80</v>
      </c>
      <c r="C63" s="17" t="s">
        <v>60</v>
      </c>
      <c r="D63" s="13" t="str">
        <f>IF('Main Data'!F63="1","1",0)</f>
        <v>1</v>
      </c>
    </row>
    <row r="64" spans="1:4" ht="15.75">
      <c r="A64" s="18" t="s">
        <v>47</v>
      </c>
      <c r="B64" s="19" t="s">
        <v>80</v>
      </c>
      <c r="C64" s="19" t="s">
        <v>60</v>
      </c>
      <c r="D64" s="13">
        <f>IF('Main Data'!F64="1","1",0)</f>
        <v>0</v>
      </c>
    </row>
    <row r="65" spans="1:4" ht="15.75">
      <c r="A65" s="16" t="s">
        <v>47</v>
      </c>
      <c r="B65" s="17" t="s">
        <v>80</v>
      </c>
      <c r="C65" s="17" t="s">
        <v>60</v>
      </c>
      <c r="D65" s="13">
        <f>IF('Main Data'!F65="1","1",0)</f>
        <v>0</v>
      </c>
    </row>
    <row r="66" spans="1:4" ht="15.75">
      <c r="A66" s="18" t="s">
        <v>47</v>
      </c>
      <c r="B66" s="19" t="s">
        <v>80</v>
      </c>
      <c r="C66" s="19" t="s">
        <v>60</v>
      </c>
      <c r="D66" s="13" t="str">
        <f>IF('Main Data'!F66="1","1",0)</f>
        <v>1</v>
      </c>
    </row>
    <row r="67" spans="1:4" ht="15.75">
      <c r="A67" s="16" t="s">
        <v>47</v>
      </c>
      <c r="B67" s="17" t="s">
        <v>80</v>
      </c>
      <c r="C67" s="17" t="s">
        <v>60</v>
      </c>
      <c r="D67" s="13" t="str">
        <f>IF('Main Data'!F67="1","1",0)</f>
        <v>1</v>
      </c>
    </row>
    <row r="68" spans="1:4" ht="15.75">
      <c r="A68" s="18" t="s">
        <v>47</v>
      </c>
      <c r="B68" s="19" t="s">
        <v>80</v>
      </c>
      <c r="C68" s="19" t="s">
        <v>49</v>
      </c>
      <c r="D68" s="13">
        <f>IF('Main Data'!F68="1","1",0)</f>
        <v>0</v>
      </c>
    </row>
    <row r="69" spans="1:4" ht="15.75">
      <c r="A69" s="16" t="s">
        <v>47</v>
      </c>
      <c r="B69" s="17" t="s">
        <v>80</v>
      </c>
      <c r="C69" s="17" t="s">
        <v>49</v>
      </c>
      <c r="D69" s="13">
        <f>IF('Main Data'!F69="1","1",0)</f>
        <v>0</v>
      </c>
    </row>
    <row r="70" spans="1:4" ht="15.75">
      <c r="A70" s="18" t="s">
        <v>47</v>
      </c>
      <c r="B70" s="19" t="s">
        <v>80</v>
      </c>
      <c r="C70" s="19" t="s">
        <v>49</v>
      </c>
      <c r="D70" s="13">
        <f>IF('Main Data'!F70="1","1",0)</f>
        <v>0</v>
      </c>
    </row>
    <row r="71" spans="1:4" ht="15.75">
      <c r="A71" s="16" t="s">
        <v>47</v>
      </c>
      <c r="B71" s="17" t="s">
        <v>80</v>
      </c>
      <c r="C71" s="17" t="s">
        <v>57</v>
      </c>
      <c r="D71" s="13">
        <f>IF('Main Data'!F71="1","1",0)</f>
        <v>0</v>
      </c>
    </row>
    <row r="72" spans="1:4" ht="15.75">
      <c r="A72" s="18" t="s">
        <v>47</v>
      </c>
      <c r="B72" s="19" t="s">
        <v>80</v>
      </c>
      <c r="C72" s="19" t="s">
        <v>57</v>
      </c>
      <c r="D72" s="13">
        <f>IF('Main Data'!F72="1","1",0)</f>
        <v>0</v>
      </c>
    </row>
    <row r="73" spans="1:4" ht="15.75">
      <c r="A73" s="16" t="s">
        <v>47</v>
      </c>
      <c r="B73" s="17" t="s">
        <v>80</v>
      </c>
      <c r="C73" s="17" t="s">
        <v>57</v>
      </c>
      <c r="D73" s="13">
        <f>IF('Main Data'!F73="1","1",0)</f>
        <v>0</v>
      </c>
    </row>
    <row r="74" spans="1:4" ht="15.75">
      <c r="A74" s="18" t="s">
        <v>47</v>
      </c>
      <c r="B74" s="19" t="s">
        <v>80</v>
      </c>
      <c r="C74" s="19" t="s">
        <v>57</v>
      </c>
      <c r="D74" s="13">
        <f>IF('Main Data'!F74="1","1",0)</f>
        <v>0</v>
      </c>
    </row>
    <row r="75" spans="1:4" ht="15.75">
      <c r="A75" s="16" t="s">
        <v>47</v>
      </c>
      <c r="B75" s="17" t="s">
        <v>94</v>
      </c>
      <c r="C75" s="17" t="s">
        <v>60</v>
      </c>
      <c r="D75" s="13">
        <f>IF('Main Data'!F75="1","1",0)</f>
        <v>0</v>
      </c>
    </row>
    <row r="76" spans="1:4" ht="15.75">
      <c r="A76" s="18" t="s">
        <v>47</v>
      </c>
      <c r="B76" s="19" t="s">
        <v>94</v>
      </c>
      <c r="C76" s="19" t="s">
        <v>60</v>
      </c>
      <c r="D76" s="13">
        <f>IF('Main Data'!F76="1","1",0)</f>
        <v>0</v>
      </c>
    </row>
    <row r="77" spans="1:4" ht="15.75">
      <c r="A77" s="16" t="s">
        <v>47</v>
      </c>
      <c r="B77" s="17" t="s">
        <v>94</v>
      </c>
      <c r="C77" s="17" t="s">
        <v>60</v>
      </c>
      <c r="D77" s="13" t="str">
        <f>IF('Main Data'!F77="1","1",0)</f>
        <v>1</v>
      </c>
    </row>
    <row r="78" spans="1:4" ht="15.75">
      <c r="A78" s="18" t="s">
        <v>47</v>
      </c>
      <c r="B78" s="19" t="s">
        <v>94</v>
      </c>
      <c r="C78" s="19" t="s">
        <v>60</v>
      </c>
      <c r="D78" s="13">
        <f>IF('Main Data'!F78="1","1",0)</f>
        <v>0</v>
      </c>
    </row>
    <row r="79" spans="1:4" ht="15.75">
      <c r="A79" s="16" t="s">
        <v>47</v>
      </c>
      <c r="B79" s="17" t="s">
        <v>94</v>
      </c>
      <c r="C79" s="17" t="s">
        <v>60</v>
      </c>
      <c r="D79" s="13">
        <f>IF('Main Data'!F79="1","1",0)</f>
        <v>0</v>
      </c>
    </row>
    <row r="80" spans="1:4" ht="15.75">
      <c r="A80" s="18" t="s">
        <v>47</v>
      </c>
      <c r="B80" s="19" t="s">
        <v>94</v>
      </c>
      <c r="C80" s="19" t="s">
        <v>60</v>
      </c>
      <c r="D80" s="13">
        <f>IF('Main Data'!F80="1","1",0)</f>
        <v>0</v>
      </c>
    </row>
    <row r="81" spans="1:4" ht="15.75">
      <c r="A81" s="16" t="s">
        <v>47</v>
      </c>
      <c r="B81" s="17" t="s">
        <v>94</v>
      </c>
      <c r="C81" s="17" t="s">
        <v>60</v>
      </c>
      <c r="D81" s="13" t="str">
        <f>IF('Main Data'!F81="1","1",0)</f>
        <v>1</v>
      </c>
    </row>
    <row r="82" spans="1:4" ht="15.75">
      <c r="A82" s="18" t="s">
        <v>47</v>
      </c>
      <c r="B82" s="19" t="s">
        <v>94</v>
      </c>
      <c r="C82" s="19" t="s">
        <v>49</v>
      </c>
      <c r="D82" s="13">
        <f>IF('Main Data'!F82="1","1",0)</f>
        <v>0</v>
      </c>
    </row>
    <row r="83" spans="1:4" ht="15.75">
      <c r="A83" s="16" t="s">
        <v>47</v>
      </c>
      <c r="B83" s="17" t="s">
        <v>94</v>
      </c>
      <c r="C83" s="17" t="s">
        <v>57</v>
      </c>
      <c r="D83" s="13">
        <f>IF('Main Data'!F83="1","1",0)</f>
        <v>0</v>
      </c>
    </row>
    <row r="84" spans="1:4" ht="15.75">
      <c r="A84" s="18" t="s">
        <v>47</v>
      </c>
      <c r="B84" s="19" t="s">
        <v>94</v>
      </c>
      <c r="C84" s="19" t="s">
        <v>57</v>
      </c>
      <c r="D84" s="13">
        <f>IF('Main Data'!F84="1","1",0)</f>
        <v>0</v>
      </c>
    </row>
    <row r="85" spans="1:4" ht="15.75">
      <c r="A85" s="16" t="s">
        <v>47</v>
      </c>
      <c r="B85" s="17" t="s">
        <v>94</v>
      </c>
      <c r="C85" s="17" t="s">
        <v>57</v>
      </c>
      <c r="D85" s="13" t="str">
        <f>IF('Main Data'!F85="1","1",0)</f>
        <v>1</v>
      </c>
    </row>
    <row r="86" spans="1:4" ht="15.75">
      <c r="A86" s="18" t="s">
        <v>47</v>
      </c>
      <c r="B86" s="19" t="s">
        <v>106</v>
      </c>
      <c r="C86" s="19" t="s">
        <v>60</v>
      </c>
      <c r="D86" s="13">
        <f>IF('Main Data'!F86="1","1",0)</f>
        <v>0</v>
      </c>
    </row>
    <row r="87" spans="1:4" ht="15.75">
      <c r="A87" s="16" t="s">
        <v>47</v>
      </c>
      <c r="B87" s="17" t="s">
        <v>106</v>
      </c>
      <c r="C87" s="17" t="s">
        <v>60</v>
      </c>
      <c r="D87" s="13">
        <f>IF('Main Data'!F87="1","1",0)</f>
        <v>0</v>
      </c>
    </row>
    <row r="88" spans="1:4" ht="15.75">
      <c r="A88" s="18" t="s">
        <v>47</v>
      </c>
      <c r="B88" s="19" t="s">
        <v>106</v>
      </c>
      <c r="C88" s="19" t="s">
        <v>60</v>
      </c>
      <c r="D88" s="13">
        <f>IF('Main Data'!F88="1","1",0)</f>
        <v>0</v>
      </c>
    </row>
    <row r="89" spans="1:4" ht="15.75">
      <c r="A89" s="16" t="s">
        <v>47</v>
      </c>
      <c r="B89" s="17" t="s">
        <v>106</v>
      </c>
      <c r="C89" s="17" t="s">
        <v>60</v>
      </c>
      <c r="D89" s="13" t="str">
        <f>IF('Main Data'!F89="1","1",0)</f>
        <v>1</v>
      </c>
    </row>
    <row r="90" spans="1:4" ht="15.75">
      <c r="A90" s="18" t="s">
        <v>47</v>
      </c>
      <c r="B90" s="19" t="s">
        <v>106</v>
      </c>
      <c r="C90" s="19" t="s">
        <v>49</v>
      </c>
      <c r="D90" s="13">
        <f>IF('Main Data'!F90="1","1",0)</f>
        <v>0</v>
      </c>
    </row>
    <row r="91" spans="1:4" ht="15.75">
      <c r="A91" s="16" t="s">
        <v>47</v>
      </c>
      <c r="B91" s="17" t="s">
        <v>106</v>
      </c>
      <c r="C91" s="17" t="s">
        <v>49</v>
      </c>
      <c r="D91" s="13">
        <f>IF('Main Data'!F91="1","1",0)</f>
        <v>0</v>
      </c>
    </row>
    <row r="92" spans="1:4" ht="15.75">
      <c r="A92" s="18" t="s">
        <v>47</v>
      </c>
      <c r="B92" s="19" t="s">
        <v>106</v>
      </c>
      <c r="C92" s="19" t="s">
        <v>49</v>
      </c>
      <c r="D92" s="13" t="str">
        <f>IF('Main Data'!F92="1","1",0)</f>
        <v>1</v>
      </c>
    </row>
    <row r="93" spans="1:4" ht="15.75">
      <c r="A93" s="16" t="s">
        <v>47</v>
      </c>
      <c r="B93" s="17" t="s">
        <v>106</v>
      </c>
      <c r="C93" s="17" t="s">
        <v>49</v>
      </c>
      <c r="D93" s="13" t="str">
        <f>IF('Main Data'!F93="1","1",0)</f>
        <v>1</v>
      </c>
    </row>
    <row r="94" spans="1:4" ht="15.75">
      <c r="A94" s="18" t="s">
        <v>47</v>
      </c>
      <c r="B94" s="19" t="s">
        <v>106</v>
      </c>
      <c r="C94" s="19" t="s">
        <v>49</v>
      </c>
      <c r="D94" s="13">
        <f>IF('Main Data'!F94="1","1",0)</f>
        <v>0</v>
      </c>
    </row>
    <row r="95" spans="1:4" ht="15.75">
      <c r="A95" s="16" t="s">
        <v>47</v>
      </c>
      <c r="B95" s="17" t="s">
        <v>106</v>
      </c>
      <c r="C95" s="17" t="s">
        <v>57</v>
      </c>
      <c r="D95" s="13" t="str">
        <f>IF('Main Data'!F95="1","1",0)</f>
        <v>1</v>
      </c>
    </row>
    <row r="96" spans="1:4" ht="15.75">
      <c r="A96" s="18" t="s">
        <v>47</v>
      </c>
      <c r="B96" s="19" t="s">
        <v>106</v>
      </c>
      <c r="C96" s="19" t="s">
        <v>57</v>
      </c>
      <c r="D96" s="13">
        <f>IF('Main Data'!F96="1","1",0)</f>
        <v>0</v>
      </c>
    </row>
    <row r="97" spans="1:4" ht="15.75">
      <c r="A97" s="16" t="s">
        <v>47</v>
      </c>
      <c r="B97" s="17" t="s">
        <v>118</v>
      </c>
      <c r="C97" s="17" t="s">
        <v>60</v>
      </c>
      <c r="D97" s="13" t="str">
        <f>IF('Main Data'!F97="1","1",0)</f>
        <v>1</v>
      </c>
    </row>
    <row r="98" spans="1:4" ht="15.75">
      <c r="A98" s="18" t="s">
        <v>47</v>
      </c>
      <c r="B98" s="19" t="s">
        <v>118</v>
      </c>
      <c r="C98" s="19" t="s">
        <v>49</v>
      </c>
      <c r="D98" s="13" t="str">
        <f>IF('Main Data'!F98="1","1",0)</f>
        <v>1</v>
      </c>
    </row>
    <row r="99" spans="1:4" ht="15.75">
      <c r="A99" s="16" t="s">
        <v>47</v>
      </c>
      <c r="B99" s="17" t="s">
        <v>118</v>
      </c>
      <c r="C99" s="17" t="s">
        <v>57</v>
      </c>
      <c r="D99" s="13" t="str">
        <f>IF('Main Data'!F99="1","1",0)</f>
        <v>1</v>
      </c>
    </row>
    <row r="100" spans="1:4" ht="15.75">
      <c r="A100" s="18" t="s">
        <v>47</v>
      </c>
      <c r="B100" s="19" t="s">
        <v>118</v>
      </c>
      <c r="C100" s="19" t="s">
        <v>57</v>
      </c>
      <c r="D100" s="13" t="str">
        <f>IF('Main Data'!F100="1","1",0)</f>
        <v>1</v>
      </c>
    </row>
    <row r="101" spans="1:4" ht="15.75">
      <c r="A101" s="16" t="s">
        <v>47</v>
      </c>
      <c r="B101" s="17" t="s">
        <v>118</v>
      </c>
      <c r="C101" s="17" t="s">
        <v>57</v>
      </c>
      <c r="D101" s="13" t="str">
        <f>IF('Main Data'!F101="1","1",0)</f>
        <v>1</v>
      </c>
    </row>
    <row r="102" spans="1:4" ht="15.75">
      <c r="A102" s="18" t="s">
        <v>47</v>
      </c>
      <c r="B102" s="19" t="s">
        <v>124</v>
      </c>
      <c r="C102" s="19" t="s">
        <v>60</v>
      </c>
      <c r="D102" s="13" t="str">
        <f>IF('Main Data'!F102="1","1",0)</f>
        <v>1</v>
      </c>
    </row>
    <row r="103" spans="1:4" ht="15.75">
      <c r="A103" s="16" t="s">
        <v>47</v>
      </c>
      <c r="B103" s="17" t="s">
        <v>124</v>
      </c>
      <c r="C103" s="17" t="s">
        <v>49</v>
      </c>
      <c r="D103" s="13" t="str">
        <f>IF('Main Data'!F103="1","1",0)</f>
        <v>1</v>
      </c>
    </row>
    <row r="104" spans="1:4" ht="15.75">
      <c r="A104" s="18" t="s">
        <v>47</v>
      </c>
      <c r="B104" s="19" t="s">
        <v>124</v>
      </c>
      <c r="C104" s="19" t="s">
        <v>49</v>
      </c>
      <c r="D104" s="13" t="str">
        <f>IF('Main Data'!F104="1","1",0)</f>
        <v>1</v>
      </c>
    </row>
    <row r="105" spans="1:4" ht="15.75">
      <c r="A105" s="16" t="s">
        <v>47</v>
      </c>
      <c r="B105" s="17" t="s">
        <v>124</v>
      </c>
      <c r="C105" s="17" t="s">
        <v>57</v>
      </c>
      <c r="D105" s="13" t="str">
        <f>IF('Main Data'!F105="1","1",0)</f>
        <v>1</v>
      </c>
    </row>
    <row r="106" spans="1:4" ht="15.75">
      <c r="A106" s="18" t="s">
        <v>47</v>
      </c>
      <c r="B106" s="19" t="s">
        <v>124</v>
      </c>
      <c r="C106" s="19" t="s">
        <v>57</v>
      </c>
      <c r="D106" s="13" t="str">
        <f>IF('Main Data'!F106="1","1",0)</f>
        <v>1</v>
      </c>
    </row>
  </sheetData>
  <pageMargins left="0.75" right="0.75" top="1" bottom="1" header="0.5" footer="0.5"/>
  <ignoredErrors>
    <ignoredError sqref="M26" formula="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dimension ref="A1:T59"/>
  <sheetViews>
    <sheetView showRowColHeaders="0" workbookViewId="0">
      <selection activeCell="A12" sqref="A12"/>
    </sheetView>
  </sheetViews>
  <sheetFormatPr defaultColWidth="9.140625" defaultRowHeight="15" zeroHeight="1"/>
  <cols>
    <col min="1" max="1" width="23" style="163" customWidth="1"/>
    <col min="2" max="2" width="23" style="6" customWidth="1"/>
    <col min="3" max="3" width="9.140625" style="6" customWidth="1"/>
    <col min="4" max="16384" width="9.140625" style="6"/>
  </cols>
  <sheetData>
    <row r="1" spans="1:20" ht="15.75" thickBot="1"/>
    <row r="2" spans="1:20">
      <c r="C2" s="289"/>
      <c r="D2" s="290"/>
      <c r="E2" s="290"/>
      <c r="F2" s="290"/>
      <c r="G2" s="290"/>
      <c r="H2" s="290"/>
      <c r="I2" s="290"/>
      <c r="J2" s="290"/>
      <c r="K2" s="290"/>
      <c r="L2" s="290"/>
      <c r="M2" s="290"/>
      <c r="N2" s="290"/>
      <c r="O2" s="290"/>
      <c r="P2" s="290"/>
      <c r="Q2" s="290"/>
      <c r="R2" s="290"/>
      <c r="S2" s="290"/>
      <c r="T2" s="291"/>
    </row>
    <row r="3" spans="1:20">
      <c r="C3" s="292"/>
      <c r="D3" s="293"/>
      <c r="E3" s="293"/>
      <c r="F3" s="293"/>
      <c r="G3" s="293"/>
      <c r="H3" s="293"/>
      <c r="I3" s="293"/>
      <c r="J3" s="293"/>
      <c r="K3" s="293"/>
      <c r="L3" s="293"/>
      <c r="M3" s="293"/>
      <c r="N3" s="293"/>
      <c r="O3" s="293"/>
      <c r="P3" s="293"/>
      <c r="Q3" s="293"/>
      <c r="R3" s="293"/>
      <c r="S3" s="293"/>
      <c r="T3" s="294"/>
    </row>
    <row r="4" spans="1:20">
      <c r="C4" s="292"/>
      <c r="D4" s="293"/>
      <c r="E4" s="293"/>
      <c r="F4" s="293"/>
      <c r="G4" s="293"/>
      <c r="H4" s="293"/>
      <c r="I4" s="293"/>
      <c r="J4" s="293"/>
      <c r="K4" s="293"/>
      <c r="L4" s="293"/>
      <c r="M4" s="293"/>
      <c r="N4" s="293"/>
      <c r="O4" s="293"/>
      <c r="P4" s="293"/>
      <c r="Q4" s="293"/>
      <c r="R4" s="293"/>
      <c r="S4" s="293"/>
      <c r="T4" s="294"/>
    </row>
    <row r="5" spans="1:20">
      <c r="C5" s="292"/>
      <c r="D5" s="293"/>
      <c r="E5" s="293"/>
      <c r="F5" s="293"/>
      <c r="G5" s="293"/>
      <c r="H5" s="293"/>
      <c r="I5" s="293"/>
      <c r="J5" s="293"/>
      <c r="K5" s="293"/>
      <c r="L5" s="293"/>
      <c r="M5" s="293"/>
      <c r="N5" s="293"/>
      <c r="O5" s="293"/>
      <c r="P5" s="293"/>
      <c r="Q5" s="293"/>
      <c r="R5" s="293"/>
      <c r="S5" s="293"/>
      <c r="T5" s="294"/>
    </row>
    <row r="6" spans="1:20">
      <c r="A6" s="197" t="s">
        <v>174</v>
      </c>
      <c r="C6" s="292"/>
      <c r="D6" s="293"/>
      <c r="E6" s="293"/>
      <c r="F6" s="293"/>
      <c r="G6" s="293"/>
      <c r="H6" s="293"/>
      <c r="I6" s="293"/>
      <c r="J6" s="293"/>
      <c r="K6" s="293"/>
      <c r="L6" s="293"/>
      <c r="M6" s="293"/>
      <c r="N6" s="293"/>
      <c r="O6" s="293"/>
      <c r="P6" s="293"/>
      <c r="Q6" s="293"/>
      <c r="R6" s="293"/>
      <c r="S6" s="293"/>
      <c r="T6" s="294"/>
    </row>
    <row r="7" spans="1:20">
      <c r="A7" s="196"/>
      <c r="C7" s="292"/>
      <c r="D7" s="293"/>
      <c r="E7" s="293"/>
      <c r="F7" s="293"/>
      <c r="G7" s="293"/>
      <c r="H7" s="293"/>
      <c r="I7" s="293"/>
      <c r="J7" s="293"/>
      <c r="K7" s="293"/>
      <c r="L7" s="293"/>
      <c r="M7" s="293"/>
      <c r="N7" s="293"/>
      <c r="O7" s="293"/>
      <c r="P7" s="293"/>
      <c r="Q7" s="293"/>
      <c r="R7" s="293"/>
      <c r="S7" s="293"/>
      <c r="T7" s="294"/>
    </row>
    <row r="8" spans="1:20">
      <c r="A8" s="197" t="s">
        <v>175</v>
      </c>
      <c r="C8" s="292"/>
      <c r="D8" s="293"/>
      <c r="E8" s="293"/>
      <c r="F8" s="293"/>
      <c r="G8" s="293"/>
      <c r="H8" s="293"/>
      <c r="I8" s="293"/>
      <c r="J8" s="293"/>
      <c r="K8" s="293"/>
      <c r="L8" s="293"/>
      <c r="M8" s="293"/>
      <c r="N8" s="293"/>
      <c r="O8" s="293"/>
      <c r="P8" s="293"/>
      <c r="Q8" s="293"/>
      <c r="R8" s="293"/>
      <c r="S8" s="293"/>
      <c r="T8" s="294"/>
    </row>
    <row r="9" spans="1:20">
      <c r="A9" s="196"/>
      <c r="C9" s="292"/>
      <c r="D9" s="293"/>
      <c r="E9" s="293"/>
      <c r="F9" s="293"/>
      <c r="G9" s="293"/>
      <c r="H9" s="293"/>
      <c r="I9" s="293"/>
      <c r="J9" s="293"/>
      <c r="K9" s="293"/>
      <c r="L9" s="293"/>
      <c r="M9" s="293"/>
      <c r="N9" s="293"/>
      <c r="O9" s="293"/>
      <c r="P9" s="293"/>
      <c r="Q9" s="293"/>
      <c r="R9" s="293"/>
      <c r="S9" s="293"/>
      <c r="T9" s="294"/>
    </row>
    <row r="10" spans="1:20">
      <c r="A10" s="197" t="s">
        <v>176</v>
      </c>
      <c r="C10" s="292"/>
      <c r="D10" s="293"/>
      <c r="E10" s="293"/>
      <c r="F10" s="293"/>
      <c r="G10" s="293"/>
      <c r="H10" s="293"/>
      <c r="I10" s="293"/>
      <c r="J10" s="293"/>
      <c r="K10" s="293"/>
      <c r="L10" s="293"/>
      <c r="M10" s="293"/>
      <c r="N10" s="293"/>
      <c r="O10" s="293"/>
      <c r="P10" s="293"/>
      <c r="Q10" s="293"/>
      <c r="R10" s="293"/>
      <c r="S10" s="293"/>
      <c r="T10" s="294"/>
    </row>
    <row r="11" spans="1:20">
      <c r="A11" s="196"/>
      <c r="C11" s="292"/>
      <c r="D11" s="293"/>
      <c r="E11" s="293"/>
      <c r="F11" s="293"/>
      <c r="G11" s="293"/>
      <c r="H11" s="293"/>
      <c r="I11" s="293"/>
      <c r="J11" s="293"/>
      <c r="K11" s="293"/>
      <c r="L11" s="293"/>
      <c r="M11" s="293"/>
      <c r="N11" s="293"/>
      <c r="O11" s="293"/>
      <c r="P11" s="293"/>
      <c r="Q11" s="293"/>
      <c r="R11" s="293"/>
      <c r="S11" s="293"/>
      <c r="T11" s="294"/>
    </row>
    <row r="12" spans="1:20">
      <c r="A12" s="197" t="s">
        <v>177</v>
      </c>
      <c r="C12" s="292"/>
      <c r="D12" s="293"/>
      <c r="E12" s="293"/>
      <c r="F12" s="293"/>
      <c r="G12" s="293"/>
      <c r="H12" s="293"/>
      <c r="I12" s="293"/>
      <c r="J12" s="293"/>
      <c r="K12" s="293"/>
      <c r="L12" s="293"/>
      <c r="M12" s="293"/>
      <c r="N12" s="293"/>
      <c r="O12" s="293"/>
      <c r="P12" s="293"/>
      <c r="Q12" s="293"/>
      <c r="R12" s="293"/>
      <c r="S12" s="293"/>
      <c r="T12" s="294"/>
    </row>
    <row r="13" spans="1:20">
      <c r="A13" s="196"/>
      <c r="C13" s="292"/>
      <c r="D13" s="293"/>
      <c r="E13" s="293"/>
      <c r="F13" s="293"/>
      <c r="G13" s="293"/>
      <c r="H13" s="293"/>
      <c r="I13" s="293"/>
      <c r="J13" s="293"/>
      <c r="K13" s="293"/>
      <c r="L13" s="293"/>
      <c r="M13" s="293"/>
      <c r="N13" s="293"/>
      <c r="O13" s="293"/>
      <c r="P13" s="293"/>
      <c r="Q13" s="293"/>
      <c r="R13" s="293"/>
      <c r="S13" s="293"/>
      <c r="T13" s="294"/>
    </row>
    <row r="14" spans="1:20">
      <c r="A14" s="198" t="s">
        <v>178</v>
      </c>
      <c r="C14" s="292"/>
      <c r="D14" s="293"/>
      <c r="E14" s="293"/>
      <c r="F14" s="293"/>
      <c r="G14" s="293"/>
      <c r="H14" s="293"/>
      <c r="I14" s="293"/>
      <c r="J14" s="293"/>
      <c r="K14" s="293"/>
      <c r="L14" s="293"/>
      <c r="M14" s="293"/>
      <c r="N14" s="293"/>
      <c r="O14" s="293"/>
      <c r="P14" s="293"/>
      <c r="Q14" s="293"/>
      <c r="R14" s="293"/>
      <c r="S14" s="293"/>
      <c r="T14" s="294"/>
    </row>
    <row r="15" spans="1:20">
      <c r="C15" s="292"/>
      <c r="D15" s="293"/>
      <c r="E15" s="293"/>
      <c r="F15" s="293"/>
      <c r="G15" s="293"/>
      <c r="H15" s="293"/>
      <c r="I15" s="293"/>
      <c r="J15" s="293"/>
      <c r="K15" s="293"/>
      <c r="L15" s="293"/>
      <c r="M15" s="293"/>
      <c r="N15" s="293"/>
      <c r="O15" s="293"/>
      <c r="P15" s="293"/>
      <c r="Q15" s="293"/>
      <c r="R15" s="293"/>
      <c r="S15" s="293"/>
      <c r="T15" s="294"/>
    </row>
    <row r="16" spans="1:20">
      <c r="C16" s="292"/>
      <c r="D16" s="293"/>
      <c r="E16" s="293"/>
      <c r="F16" s="293"/>
      <c r="G16" s="293"/>
      <c r="H16" s="293"/>
      <c r="I16" s="293"/>
      <c r="J16" s="293"/>
      <c r="K16" s="293"/>
      <c r="L16" s="293"/>
      <c r="M16" s="293"/>
      <c r="N16" s="293"/>
      <c r="O16" s="293"/>
      <c r="P16" s="293"/>
      <c r="Q16" s="293"/>
      <c r="R16" s="293"/>
      <c r="S16" s="293"/>
      <c r="T16" s="294"/>
    </row>
    <row r="17" spans="3:20">
      <c r="C17" s="292"/>
      <c r="D17" s="293"/>
      <c r="E17" s="293"/>
      <c r="F17" s="293"/>
      <c r="G17" s="293"/>
      <c r="H17" s="293"/>
      <c r="I17" s="293"/>
      <c r="J17" s="293"/>
      <c r="K17" s="293"/>
      <c r="L17" s="293"/>
      <c r="M17" s="293"/>
      <c r="N17" s="293"/>
      <c r="O17" s="293"/>
      <c r="P17" s="293"/>
      <c r="Q17" s="293"/>
      <c r="R17" s="293"/>
      <c r="S17" s="293"/>
      <c r="T17" s="294"/>
    </row>
    <row r="18" spans="3:20">
      <c r="C18" s="292"/>
      <c r="D18" s="293"/>
      <c r="E18" s="293"/>
      <c r="F18" s="293"/>
      <c r="G18" s="293"/>
      <c r="H18" s="293"/>
      <c r="I18" s="293"/>
      <c r="J18" s="293"/>
      <c r="K18" s="293"/>
      <c r="L18" s="293"/>
      <c r="M18" s="293"/>
      <c r="N18" s="293"/>
      <c r="O18" s="293"/>
      <c r="P18" s="293"/>
      <c r="Q18" s="293"/>
      <c r="R18" s="293"/>
      <c r="S18" s="293"/>
      <c r="T18" s="294"/>
    </row>
    <row r="19" spans="3:20">
      <c r="C19" s="292"/>
      <c r="D19" s="293"/>
      <c r="E19" s="293"/>
      <c r="F19" s="293"/>
      <c r="G19" s="293"/>
      <c r="H19" s="293"/>
      <c r="I19" s="293"/>
      <c r="J19" s="293"/>
      <c r="K19" s="293"/>
      <c r="L19" s="293"/>
      <c r="M19" s="293"/>
      <c r="N19" s="293"/>
      <c r="O19" s="293"/>
      <c r="P19" s="293"/>
      <c r="Q19" s="293"/>
      <c r="R19" s="293"/>
      <c r="S19" s="293"/>
      <c r="T19" s="294"/>
    </row>
    <row r="20" spans="3:20">
      <c r="C20" s="292"/>
      <c r="D20" s="293"/>
      <c r="E20" s="293"/>
      <c r="F20" s="293"/>
      <c r="G20" s="293"/>
      <c r="H20" s="293"/>
      <c r="I20" s="293"/>
      <c r="J20" s="293"/>
      <c r="K20" s="293"/>
      <c r="L20" s="293"/>
      <c r="M20" s="293"/>
      <c r="N20" s="293"/>
      <c r="O20" s="293"/>
      <c r="P20" s="293"/>
      <c r="Q20" s="293"/>
      <c r="R20" s="293"/>
      <c r="S20" s="293"/>
      <c r="T20" s="294"/>
    </row>
    <row r="21" spans="3:20">
      <c r="C21" s="292"/>
      <c r="D21" s="293"/>
      <c r="E21" s="293"/>
      <c r="F21" s="293"/>
      <c r="G21" s="293"/>
      <c r="H21" s="293"/>
      <c r="I21" s="293"/>
      <c r="J21" s="293"/>
      <c r="K21" s="293"/>
      <c r="L21" s="293"/>
      <c r="M21" s="293"/>
      <c r="N21" s="293"/>
      <c r="O21" s="293"/>
      <c r="P21" s="293"/>
      <c r="Q21" s="293"/>
      <c r="R21" s="293"/>
      <c r="S21" s="293"/>
      <c r="T21" s="294"/>
    </row>
    <row r="22" spans="3:20">
      <c r="C22" s="292"/>
      <c r="D22" s="293"/>
      <c r="E22" s="293"/>
      <c r="F22" s="293"/>
      <c r="G22" s="293"/>
      <c r="H22" s="293"/>
      <c r="I22" s="293"/>
      <c r="J22" s="293"/>
      <c r="K22" s="293"/>
      <c r="L22" s="293"/>
      <c r="M22" s="293"/>
      <c r="N22" s="293"/>
      <c r="O22" s="293"/>
      <c r="P22" s="293"/>
      <c r="Q22" s="293"/>
      <c r="R22" s="293"/>
      <c r="S22" s="293"/>
      <c r="T22" s="294"/>
    </row>
    <row r="23" spans="3:20">
      <c r="C23" s="292"/>
      <c r="D23" s="293"/>
      <c r="E23" s="293"/>
      <c r="F23" s="293"/>
      <c r="G23" s="293"/>
      <c r="H23" s="293"/>
      <c r="I23" s="293"/>
      <c r="J23" s="293"/>
      <c r="K23" s="293"/>
      <c r="L23" s="293"/>
      <c r="M23" s="293"/>
      <c r="N23" s="293"/>
      <c r="O23" s="293"/>
      <c r="P23" s="293"/>
      <c r="Q23" s="293"/>
      <c r="R23" s="293"/>
      <c r="S23" s="293"/>
      <c r="T23" s="294"/>
    </row>
    <row r="24" spans="3:20">
      <c r="C24" s="292"/>
      <c r="D24" s="293"/>
      <c r="E24" s="293"/>
      <c r="F24" s="293"/>
      <c r="G24" s="293"/>
      <c r="H24" s="293"/>
      <c r="I24" s="293"/>
      <c r="J24" s="293"/>
      <c r="K24" s="293"/>
      <c r="L24" s="293"/>
      <c r="M24" s="293"/>
      <c r="N24" s="293"/>
      <c r="O24" s="293"/>
      <c r="P24" s="293"/>
      <c r="Q24" s="293"/>
      <c r="R24" s="293"/>
      <c r="S24" s="293"/>
      <c r="T24" s="294"/>
    </row>
    <row r="25" spans="3:20">
      <c r="C25" s="292"/>
      <c r="D25" s="293"/>
      <c r="E25" s="293"/>
      <c r="F25" s="293"/>
      <c r="G25" s="293"/>
      <c r="H25" s="293"/>
      <c r="I25" s="293"/>
      <c r="J25" s="293"/>
      <c r="K25" s="293"/>
      <c r="L25" s="293"/>
      <c r="M25" s="293"/>
      <c r="N25" s="293"/>
      <c r="O25" s="293"/>
      <c r="P25" s="293"/>
      <c r="Q25" s="293"/>
      <c r="R25" s="293"/>
      <c r="S25" s="293"/>
      <c r="T25" s="294"/>
    </row>
    <row r="26" spans="3:20">
      <c r="C26" s="292"/>
      <c r="D26" s="293"/>
      <c r="E26" s="293"/>
      <c r="F26" s="293"/>
      <c r="G26" s="293"/>
      <c r="H26" s="293"/>
      <c r="I26" s="293"/>
      <c r="J26" s="293"/>
      <c r="K26" s="293"/>
      <c r="L26" s="293"/>
      <c r="M26" s="293"/>
      <c r="N26" s="293"/>
      <c r="O26" s="293"/>
      <c r="P26" s="293"/>
      <c r="Q26" s="293"/>
      <c r="R26" s="293"/>
      <c r="S26" s="293"/>
      <c r="T26" s="294"/>
    </row>
    <row r="27" spans="3:20">
      <c r="C27" s="292"/>
      <c r="D27" s="293"/>
      <c r="E27" s="293"/>
      <c r="F27" s="293"/>
      <c r="G27" s="293"/>
      <c r="H27" s="293"/>
      <c r="I27" s="293"/>
      <c r="J27" s="293"/>
      <c r="K27" s="293"/>
      <c r="L27" s="293"/>
      <c r="M27" s="293"/>
      <c r="N27" s="293"/>
      <c r="O27" s="293"/>
      <c r="P27" s="293"/>
      <c r="Q27" s="293"/>
      <c r="R27" s="293"/>
      <c r="S27" s="293"/>
      <c r="T27" s="294"/>
    </row>
    <row r="28" spans="3:20">
      <c r="C28" s="292"/>
      <c r="D28" s="293"/>
      <c r="E28" s="293"/>
      <c r="F28" s="293"/>
      <c r="G28" s="293"/>
      <c r="H28" s="293"/>
      <c r="I28" s="293"/>
      <c r="J28" s="293"/>
      <c r="K28" s="293"/>
      <c r="L28" s="293"/>
      <c r="M28" s="293"/>
      <c r="N28" s="293"/>
      <c r="O28" s="293"/>
      <c r="P28" s="293"/>
      <c r="Q28" s="293"/>
      <c r="R28" s="293"/>
      <c r="S28" s="293"/>
      <c r="T28" s="294"/>
    </row>
    <row r="29" spans="3:20">
      <c r="C29" s="292"/>
      <c r="D29" s="293"/>
      <c r="E29" s="293"/>
      <c r="F29" s="293"/>
      <c r="G29" s="293"/>
      <c r="H29" s="293"/>
      <c r="I29" s="293"/>
      <c r="J29" s="293"/>
      <c r="K29" s="293"/>
      <c r="L29" s="293"/>
      <c r="M29" s="293"/>
      <c r="N29" s="293"/>
      <c r="O29" s="293"/>
      <c r="P29" s="293"/>
      <c r="Q29" s="293"/>
      <c r="R29" s="293"/>
      <c r="S29" s="293"/>
      <c r="T29" s="294"/>
    </row>
    <row r="30" spans="3:20">
      <c r="C30" s="292"/>
      <c r="D30" s="293"/>
      <c r="E30" s="293"/>
      <c r="F30" s="293"/>
      <c r="G30" s="293"/>
      <c r="H30" s="293"/>
      <c r="I30" s="293"/>
      <c r="J30" s="293"/>
      <c r="K30" s="293"/>
      <c r="L30" s="293"/>
      <c r="M30" s="293"/>
      <c r="N30" s="293"/>
      <c r="O30" s="293"/>
      <c r="P30" s="293"/>
      <c r="Q30" s="293"/>
      <c r="R30" s="293"/>
      <c r="S30" s="293"/>
      <c r="T30" s="294"/>
    </row>
    <row r="31" spans="3:20">
      <c r="C31" s="292"/>
      <c r="D31" s="293"/>
      <c r="E31" s="293"/>
      <c r="F31" s="293"/>
      <c r="G31" s="293"/>
      <c r="H31" s="293"/>
      <c r="I31" s="293"/>
      <c r="J31" s="293"/>
      <c r="K31" s="293"/>
      <c r="L31" s="293"/>
      <c r="M31" s="293"/>
      <c r="N31" s="293"/>
      <c r="O31" s="293"/>
      <c r="P31" s="293"/>
      <c r="Q31" s="293"/>
      <c r="R31" s="293"/>
      <c r="S31" s="293"/>
      <c r="T31" s="294"/>
    </row>
    <row r="32" spans="3:20">
      <c r="C32" s="292"/>
      <c r="D32" s="293"/>
      <c r="E32" s="293"/>
      <c r="F32" s="293"/>
      <c r="G32" s="293"/>
      <c r="H32" s="293"/>
      <c r="I32" s="293"/>
      <c r="J32" s="293"/>
      <c r="K32" s="293"/>
      <c r="L32" s="293"/>
      <c r="M32" s="293"/>
      <c r="N32" s="293"/>
      <c r="O32" s="293"/>
      <c r="P32" s="293"/>
      <c r="Q32" s="293"/>
      <c r="R32" s="293"/>
      <c r="S32" s="293"/>
      <c r="T32" s="294"/>
    </row>
    <row r="33" spans="3:20">
      <c r="C33" s="292"/>
      <c r="D33" s="293"/>
      <c r="E33" s="293"/>
      <c r="F33" s="293"/>
      <c r="G33" s="293"/>
      <c r="H33" s="293"/>
      <c r="I33" s="293"/>
      <c r="J33" s="293"/>
      <c r="K33" s="293"/>
      <c r="L33" s="293"/>
      <c r="M33" s="293"/>
      <c r="N33" s="293"/>
      <c r="O33" s="293"/>
      <c r="P33" s="293"/>
      <c r="Q33" s="293"/>
      <c r="R33" s="293"/>
      <c r="S33" s="293"/>
      <c r="T33" s="294"/>
    </row>
    <row r="34" spans="3:20">
      <c r="C34" s="292"/>
      <c r="D34" s="293"/>
      <c r="E34" s="293"/>
      <c r="F34" s="293"/>
      <c r="G34" s="293"/>
      <c r="H34" s="293"/>
      <c r="I34" s="293"/>
      <c r="J34" s="293"/>
      <c r="K34" s="293"/>
      <c r="L34" s="293"/>
      <c r="M34" s="293"/>
      <c r="N34" s="293"/>
      <c r="O34" s="293"/>
      <c r="P34" s="293"/>
      <c r="Q34" s="293"/>
      <c r="R34" s="293"/>
      <c r="S34" s="293"/>
      <c r="T34" s="294"/>
    </row>
    <row r="35" spans="3:20">
      <c r="C35" s="292"/>
      <c r="D35" s="293"/>
      <c r="E35" s="293"/>
      <c r="F35" s="293"/>
      <c r="G35" s="293"/>
      <c r="H35" s="293"/>
      <c r="I35" s="293"/>
      <c r="J35" s="293"/>
      <c r="K35" s="293"/>
      <c r="L35" s="293"/>
      <c r="M35" s="293"/>
      <c r="N35" s="293"/>
      <c r="O35" s="293"/>
      <c r="P35" s="293"/>
      <c r="Q35" s="293"/>
      <c r="R35" s="293"/>
      <c r="S35" s="293"/>
      <c r="T35" s="294"/>
    </row>
    <row r="36" spans="3:20">
      <c r="C36" s="292"/>
      <c r="D36" s="293"/>
      <c r="E36" s="293"/>
      <c r="F36" s="293"/>
      <c r="G36" s="293"/>
      <c r="H36" s="293"/>
      <c r="I36" s="293"/>
      <c r="J36" s="293"/>
      <c r="K36" s="293"/>
      <c r="L36" s="293"/>
      <c r="M36" s="293"/>
      <c r="N36" s="293"/>
      <c r="O36" s="293"/>
      <c r="P36" s="293"/>
      <c r="Q36" s="293"/>
      <c r="R36" s="293"/>
      <c r="S36" s="293"/>
      <c r="T36" s="294"/>
    </row>
    <row r="37" spans="3:20">
      <c r="C37" s="292"/>
      <c r="D37" s="293"/>
      <c r="E37" s="293"/>
      <c r="F37" s="293"/>
      <c r="G37" s="293"/>
      <c r="H37" s="293"/>
      <c r="I37" s="293"/>
      <c r="J37" s="293"/>
      <c r="K37" s="293"/>
      <c r="L37" s="293"/>
      <c r="M37" s="293"/>
      <c r="N37" s="293"/>
      <c r="O37" s="293"/>
      <c r="P37" s="293"/>
      <c r="Q37" s="293"/>
      <c r="R37" s="293"/>
      <c r="S37" s="293"/>
      <c r="T37" s="294"/>
    </row>
    <row r="38" spans="3:20">
      <c r="C38" s="292"/>
      <c r="D38" s="293"/>
      <c r="E38" s="293"/>
      <c r="F38" s="293"/>
      <c r="G38" s="293"/>
      <c r="H38" s="293"/>
      <c r="I38" s="293"/>
      <c r="J38" s="293"/>
      <c r="K38" s="293"/>
      <c r="L38" s="293"/>
      <c r="M38" s="293"/>
      <c r="N38" s="293"/>
      <c r="O38" s="293"/>
      <c r="P38" s="293"/>
      <c r="Q38" s="293"/>
      <c r="R38" s="293"/>
      <c r="S38" s="293"/>
      <c r="T38" s="294"/>
    </row>
    <row r="39" spans="3:20">
      <c r="C39" s="292"/>
      <c r="D39" s="293"/>
      <c r="E39" s="293"/>
      <c r="F39" s="293"/>
      <c r="G39" s="293"/>
      <c r="H39" s="293"/>
      <c r="I39" s="293"/>
      <c r="J39" s="293"/>
      <c r="K39" s="293"/>
      <c r="L39" s="293"/>
      <c r="M39" s="293"/>
      <c r="N39" s="293"/>
      <c r="O39" s="293"/>
      <c r="P39" s="293"/>
      <c r="Q39" s="293"/>
      <c r="R39" s="293"/>
      <c r="S39" s="293"/>
      <c r="T39" s="294"/>
    </row>
    <row r="40" spans="3:20">
      <c r="C40" s="292"/>
      <c r="D40" s="293"/>
      <c r="E40" s="293"/>
      <c r="F40" s="293"/>
      <c r="G40" s="293"/>
      <c r="H40" s="293"/>
      <c r="I40" s="293"/>
      <c r="J40" s="293"/>
      <c r="K40" s="293"/>
      <c r="L40" s="293"/>
      <c r="M40" s="293"/>
      <c r="N40" s="293"/>
      <c r="O40" s="293"/>
      <c r="P40" s="293"/>
      <c r="Q40" s="293"/>
      <c r="R40" s="293"/>
      <c r="S40" s="293"/>
      <c r="T40" s="294"/>
    </row>
    <row r="41" spans="3:20">
      <c r="C41" s="292"/>
      <c r="D41" s="293"/>
      <c r="E41" s="293"/>
      <c r="F41" s="293"/>
      <c r="G41" s="293"/>
      <c r="H41" s="293"/>
      <c r="I41" s="293"/>
      <c r="J41" s="293"/>
      <c r="K41" s="293"/>
      <c r="L41" s="293"/>
      <c r="M41" s="293"/>
      <c r="N41" s="293"/>
      <c r="O41" s="293"/>
      <c r="P41" s="293"/>
      <c r="Q41" s="293"/>
      <c r="R41" s="293"/>
      <c r="S41" s="293"/>
      <c r="T41" s="294"/>
    </row>
    <row r="42" spans="3:20">
      <c r="C42" s="292"/>
      <c r="D42" s="293"/>
      <c r="E42" s="293"/>
      <c r="F42" s="293"/>
      <c r="G42" s="293"/>
      <c r="H42" s="293"/>
      <c r="I42" s="293"/>
      <c r="J42" s="293"/>
      <c r="K42" s="293"/>
      <c r="L42" s="293"/>
      <c r="M42" s="293"/>
      <c r="N42" s="293"/>
      <c r="O42" s="293"/>
      <c r="P42" s="293"/>
      <c r="Q42" s="293"/>
      <c r="R42" s="293"/>
      <c r="S42" s="293"/>
      <c r="T42" s="294"/>
    </row>
    <row r="43" spans="3:20">
      <c r="C43" s="292"/>
      <c r="D43" s="293"/>
      <c r="E43" s="293"/>
      <c r="F43" s="293"/>
      <c r="G43" s="293"/>
      <c r="H43" s="293"/>
      <c r="I43" s="293"/>
      <c r="J43" s="293"/>
      <c r="K43" s="293"/>
      <c r="L43" s="293"/>
      <c r="M43" s="293"/>
      <c r="N43" s="293"/>
      <c r="O43" s="293"/>
      <c r="P43" s="293"/>
      <c r="Q43" s="293"/>
      <c r="R43" s="293"/>
      <c r="S43" s="293"/>
      <c r="T43" s="294"/>
    </row>
    <row r="44" spans="3:20">
      <c r="C44" s="292"/>
      <c r="D44" s="293"/>
      <c r="E44" s="293"/>
      <c r="F44" s="293"/>
      <c r="G44" s="293"/>
      <c r="H44" s="293"/>
      <c r="I44" s="293"/>
      <c r="J44" s="293"/>
      <c r="K44" s="293"/>
      <c r="L44" s="293"/>
      <c r="M44" s="293"/>
      <c r="N44" s="293"/>
      <c r="O44" s="293"/>
      <c r="P44" s="293"/>
      <c r="Q44" s="293"/>
      <c r="R44" s="293"/>
      <c r="S44" s="293"/>
      <c r="T44" s="294"/>
    </row>
    <row r="45" spans="3:20">
      <c r="C45" s="292"/>
      <c r="D45" s="293"/>
      <c r="E45" s="293"/>
      <c r="F45" s="293"/>
      <c r="G45" s="293"/>
      <c r="H45" s="293"/>
      <c r="I45" s="293"/>
      <c r="J45" s="293"/>
      <c r="K45" s="293"/>
      <c r="L45" s="293"/>
      <c r="M45" s="293"/>
      <c r="N45" s="293"/>
      <c r="O45" s="293"/>
      <c r="P45" s="293"/>
      <c r="Q45" s="293"/>
      <c r="R45" s="293"/>
      <c r="S45" s="293"/>
      <c r="T45" s="294"/>
    </row>
    <row r="46" spans="3:20">
      <c r="C46" s="292"/>
      <c r="D46" s="293"/>
      <c r="E46" s="293"/>
      <c r="F46" s="293"/>
      <c r="G46" s="293"/>
      <c r="H46" s="293"/>
      <c r="I46" s="293"/>
      <c r="J46" s="293"/>
      <c r="K46" s="293"/>
      <c r="L46" s="293"/>
      <c r="M46" s="293"/>
      <c r="N46" s="293"/>
      <c r="O46" s="293"/>
      <c r="P46" s="293"/>
      <c r="Q46" s="293"/>
      <c r="R46" s="293"/>
      <c r="S46" s="293"/>
      <c r="T46" s="294"/>
    </row>
    <row r="47" spans="3:20">
      <c r="C47" s="292"/>
      <c r="D47" s="293"/>
      <c r="E47" s="293"/>
      <c r="F47" s="293"/>
      <c r="G47" s="293"/>
      <c r="H47" s="293"/>
      <c r="I47" s="293"/>
      <c r="J47" s="293"/>
      <c r="K47" s="293"/>
      <c r="L47" s="293"/>
      <c r="M47" s="293"/>
      <c r="N47" s="293"/>
      <c r="O47" s="293"/>
      <c r="P47" s="293"/>
      <c r="Q47" s="293"/>
      <c r="R47" s="293"/>
      <c r="S47" s="293"/>
      <c r="T47" s="294"/>
    </row>
    <row r="48" spans="3:20">
      <c r="C48" s="292"/>
      <c r="D48" s="293"/>
      <c r="E48" s="293"/>
      <c r="F48" s="293"/>
      <c r="G48" s="293"/>
      <c r="H48" s="293"/>
      <c r="I48" s="293"/>
      <c r="J48" s="293"/>
      <c r="K48" s="293"/>
      <c r="L48" s="293"/>
      <c r="M48" s="293"/>
      <c r="N48" s="293"/>
      <c r="O48" s="293"/>
      <c r="P48" s="293"/>
      <c r="Q48" s="293"/>
      <c r="R48" s="293"/>
      <c r="S48" s="293"/>
      <c r="T48" s="294"/>
    </row>
    <row r="49" spans="3:20">
      <c r="C49" s="292"/>
      <c r="D49" s="293"/>
      <c r="E49" s="293"/>
      <c r="F49" s="293"/>
      <c r="G49" s="293"/>
      <c r="H49" s="293"/>
      <c r="I49" s="293"/>
      <c r="J49" s="293"/>
      <c r="K49" s="293"/>
      <c r="L49" s="293"/>
      <c r="M49" s="293"/>
      <c r="N49" s="293"/>
      <c r="O49" s="293"/>
      <c r="P49" s="293"/>
      <c r="Q49" s="293"/>
      <c r="R49" s="293"/>
      <c r="S49" s="293"/>
      <c r="T49" s="294"/>
    </row>
    <row r="50" spans="3:20">
      <c r="C50" s="292"/>
      <c r="D50" s="293"/>
      <c r="E50" s="293"/>
      <c r="F50" s="293"/>
      <c r="G50" s="293"/>
      <c r="H50" s="293"/>
      <c r="I50" s="293"/>
      <c r="J50" s="293"/>
      <c r="K50" s="293"/>
      <c r="L50" s="293"/>
      <c r="M50" s="293"/>
      <c r="N50" s="293"/>
      <c r="O50" s="293"/>
      <c r="P50" s="293"/>
      <c r="Q50" s="293"/>
      <c r="R50" s="293"/>
      <c r="S50" s="293"/>
      <c r="T50" s="294"/>
    </row>
    <row r="51" spans="3:20">
      <c r="C51" s="292"/>
      <c r="D51" s="293"/>
      <c r="E51" s="293"/>
      <c r="F51" s="293"/>
      <c r="G51" s="293"/>
      <c r="H51" s="293"/>
      <c r="I51" s="293"/>
      <c r="J51" s="293"/>
      <c r="K51" s="293"/>
      <c r="L51" s="293"/>
      <c r="M51" s="293"/>
      <c r="N51" s="293"/>
      <c r="O51" s="293"/>
      <c r="P51" s="293"/>
      <c r="Q51" s="293"/>
      <c r="R51" s="293"/>
      <c r="S51" s="293"/>
      <c r="T51" s="294"/>
    </row>
    <row r="52" spans="3:20">
      <c r="C52" s="292"/>
      <c r="D52" s="293"/>
      <c r="E52" s="293"/>
      <c r="F52" s="293"/>
      <c r="G52" s="293"/>
      <c r="H52" s="293"/>
      <c r="I52" s="293"/>
      <c r="J52" s="293"/>
      <c r="K52" s="293"/>
      <c r="L52" s="293"/>
      <c r="M52" s="293"/>
      <c r="N52" s="293"/>
      <c r="O52" s="293"/>
      <c r="P52" s="293"/>
      <c r="Q52" s="293"/>
      <c r="R52" s="293"/>
      <c r="S52" s="293"/>
      <c r="T52" s="294"/>
    </row>
    <row r="53" spans="3:20">
      <c r="C53" s="292"/>
      <c r="D53" s="293"/>
      <c r="E53" s="293"/>
      <c r="F53" s="293"/>
      <c r="G53" s="293"/>
      <c r="H53" s="293"/>
      <c r="I53" s="293"/>
      <c r="J53" s="293"/>
      <c r="K53" s="293"/>
      <c r="L53" s="293"/>
      <c r="M53" s="293"/>
      <c r="N53" s="293"/>
      <c r="O53" s="293"/>
      <c r="P53" s="293"/>
      <c r="Q53" s="293"/>
      <c r="R53" s="293"/>
      <c r="S53" s="293"/>
      <c r="T53" s="294"/>
    </row>
    <row r="54" spans="3:20">
      <c r="C54" s="292"/>
      <c r="D54" s="293"/>
      <c r="E54" s="293"/>
      <c r="F54" s="293"/>
      <c r="G54" s="293"/>
      <c r="H54" s="293"/>
      <c r="I54" s="293"/>
      <c r="J54" s="293"/>
      <c r="K54" s="293"/>
      <c r="L54" s="293"/>
      <c r="M54" s="293"/>
      <c r="N54" s="293"/>
      <c r="O54" s="293"/>
      <c r="P54" s="293"/>
      <c r="Q54" s="293"/>
      <c r="R54" s="293"/>
      <c r="S54" s="293"/>
      <c r="T54" s="294"/>
    </row>
    <row r="55" spans="3:20">
      <c r="C55" s="292"/>
      <c r="D55" s="293"/>
      <c r="E55" s="293"/>
      <c r="F55" s="293"/>
      <c r="G55" s="293"/>
      <c r="H55" s="293"/>
      <c r="I55" s="293"/>
      <c r="J55" s="293"/>
      <c r="K55" s="293"/>
      <c r="L55" s="293"/>
      <c r="M55" s="293"/>
      <c r="N55" s="293"/>
      <c r="O55" s="293"/>
      <c r="P55" s="293"/>
      <c r="Q55" s="293"/>
      <c r="R55" s="293"/>
      <c r="S55" s="293"/>
      <c r="T55" s="294"/>
    </row>
    <row r="56" spans="3:20">
      <c r="C56" s="292"/>
      <c r="D56" s="293"/>
      <c r="E56" s="293"/>
      <c r="F56" s="293"/>
      <c r="G56" s="293"/>
      <c r="H56" s="293"/>
      <c r="I56" s="293"/>
      <c r="J56" s="293"/>
      <c r="K56" s="293"/>
      <c r="L56" s="293"/>
      <c r="M56" s="293"/>
      <c r="N56" s="293"/>
      <c r="O56" s="293"/>
      <c r="P56" s="293"/>
      <c r="Q56" s="293"/>
      <c r="R56" s="293"/>
      <c r="S56" s="293"/>
      <c r="T56" s="294"/>
    </row>
    <row r="57" spans="3:20">
      <c r="C57" s="292"/>
      <c r="D57" s="293"/>
      <c r="E57" s="293"/>
      <c r="F57" s="293"/>
      <c r="G57" s="293"/>
      <c r="H57" s="293"/>
      <c r="I57" s="293"/>
      <c r="J57" s="293"/>
      <c r="K57" s="293"/>
      <c r="L57" s="293"/>
      <c r="M57" s="293"/>
      <c r="N57" s="293"/>
      <c r="O57" s="293"/>
      <c r="P57" s="293"/>
      <c r="Q57" s="293"/>
      <c r="R57" s="293"/>
      <c r="S57" s="293"/>
      <c r="T57" s="294"/>
    </row>
    <row r="58" spans="3:20" ht="15.75" thickBot="1">
      <c r="C58" s="295"/>
      <c r="D58" s="296"/>
      <c r="E58" s="296"/>
      <c r="F58" s="296"/>
      <c r="G58" s="296"/>
      <c r="H58" s="296"/>
      <c r="I58" s="296"/>
      <c r="J58" s="296"/>
      <c r="K58" s="296"/>
      <c r="L58" s="296"/>
      <c r="M58" s="296"/>
      <c r="N58" s="296"/>
      <c r="O58" s="296"/>
      <c r="P58" s="296"/>
      <c r="Q58" s="296"/>
      <c r="R58" s="296"/>
      <c r="S58" s="296"/>
      <c r="T58" s="297"/>
    </row>
    <row r="59" spans="3:20"/>
  </sheetData>
  <sheetProtection selectLockedCells="1" selectUnlockedCells="1"/>
  <customSheetViews>
    <customSheetView guid="{F9FABFE5-98B9-483E-8A84-5FB6DC25671D}" topLeftCell="A19">
      <selection activeCell="A7" sqref="A7"/>
      <pageMargins left="0.75" right="0.75" top="1" bottom="1" header="0.5" footer="0.5"/>
    </customSheetView>
  </customSheetViews>
  <mergeCells count="1">
    <mergeCell ref="C2:T58"/>
  </mergeCells>
  <hyperlinks>
    <hyperlink ref="A6" location="'Toolkit manual'!A1" display="Toolkit manual" xr:uid="{2D95FC37-3F4A-429F-A1C8-EF3AB497B3EA}"/>
    <hyperlink ref="A8" location="'Core section Data-Entry'!A1" display="Core section Data-entry" xr:uid="{CC398A9F-7A03-4CD5-BBA6-AF42BBA51328}"/>
    <hyperlink ref="A10" location="'Specific Section Data-Entry'!A1" display="Specific Section Data-entry" xr:uid="{261A84FE-71D3-4D18-8F0E-4EE8F66C5C84}"/>
    <hyperlink ref="A12" location="'Main Dashboard 2'!A1" display="Main dashboard" xr:uid="{599AACC0-BC00-4FAC-ACB7-AD4A7FF02E8A}"/>
    <hyperlink ref="A14" location="Sources!A1" display="Sources" xr:uid="{95A881C5-1F0A-47DA-A298-44C607DF5C63}"/>
  </hyperlink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1"/>
  <dimension ref="A3:I35"/>
  <sheetViews>
    <sheetView zoomScale="50" zoomScaleNormal="50" workbookViewId="0">
      <selection activeCell="J57" sqref="J57"/>
    </sheetView>
  </sheetViews>
  <sheetFormatPr defaultColWidth="9.140625" defaultRowHeight="15"/>
  <cols>
    <col min="1" max="1" width="27.28515625"/>
    <col min="2" max="2" width="38.85546875"/>
    <col min="3" max="3" width="27.28515625" customWidth="1"/>
    <col min="4" max="4" width="34.42578125" customWidth="1"/>
    <col min="7" max="7" width="27.28515625"/>
    <col min="8" max="8" width="27.28515625" customWidth="1"/>
    <col min="9" max="9" width="34.42578125" style="4" customWidth="1"/>
    <col min="10" max="10" width="37.140625"/>
  </cols>
  <sheetData>
    <row r="3" spans="1:9">
      <c r="A3" t="s">
        <v>0</v>
      </c>
      <c r="B3" t="s">
        <v>1</v>
      </c>
      <c r="C3" t="s">
        <v>2</v>
      </c>
      <c r="D3" t="s">
        <v>136</v>
      </c>
    </row>
    <row r="4" spans="1:9">
      <c r="A4" t="s">
        <v>47</v>
      </c>
      <c r="D4" s="5">
        <v>0.43055555555555602</v>
      </c>
    </row>
    <row r="5" spans="1:9">
      <c r="B5" t="s">
        <v>124</v>
      </c>
      <c r="D5" s="5">
        <v>0.8</v>
      </c>
    </row>
    <row r="6" spans="1:9">
      <c r="C6" t="s">
        <v>57</v>
      </c>
      <c r="D6" s="5">
        <v>1</v>
      </c>
      <c r="H6" t="s">
        <v>0</v>
      </c>
      <c r="I6" t="s">
        <v>136</v>
      </c>
    </row>
    <row r="7" spans="1:9">
      <c r="C7" t="s">
        <v>49</v>
      </c>
      <c r="D7" s="5">
        <v>1</v>
      </c>
      <c r="H7" t="s">
        <v>47</v>
      </c>
      <c r="I7" s="5">
        <v>0.43055555555555602</v>
      </c>
    </row>
    <row r="8" spans="1:9">
      <c r="C8" t="s">
        <v>60</v>
      </c>
      <c r="D8" s="5">
        <v>0</v>
      </c>
      <c r="H8" t="s">
        <v>139</v>
      </c>
      <c r="I8" s="5">
        <v>0.43055555555555602</v>
      </c>
    </row>
    <row r="9" spans="1:9">
      <c r="B9" t="s">
        <v>59</v>
      </c>
      <c r="D9" s="5">
        <v>0.26315789473684198</v>
      </c>
      <c r="I9"/>
    </row>
    <row r="10" spans="1:9">
      <c r="C10" t="s">
        <v>57</v>
      </c>
      <c r="D10" s="5">
        <v>0.1</v>
      </c>
    </row>
    <row r="11" spans="1:9">
      <c r="C11" t="s">
        <v>49</v>
      </c>
      <c r="D11" s="5">
        <v>0</v>
      </c>
    </row>
    <row r="12" spans="1:9">
      <c r="C12" t="s">
        <v>60</v>
      </c>
      <c r="D12" s="5">
        <v>0.66666666666666696</v>
      </c>
    </row>
    <row r="13" spans="1:9">
      <c r="B13" t="s">
        <v>48</v>
      </c>
      <c r="D13" s="5">
        <v>1</v>
      </c>
      <c r="H13" t="s">
        <v>1</v>
      </c>
      <c r="I13" t="s">
        <v>136</v>
      </c>
    </row>
    <row r="14" spans="1:9">
      <c r="C14" t="s">
        <v>57</v>
      </c>
      <c r="D14" s="5">
        <v>1</v>
      </c>
      <c r="H14" t="s">
        <v>124</v>
      </c>
      <c r="I14" s="5">
        <v>0.8</v>
      </c>
    </row>
    <row r="15" spans="1:9">
      <c r="C15" t="s">
        <v>49</v>
      </c>
      <c r="D15" s="5">
        <v>1</v>
      </c>
      <c r="H15" t="s">
        <v>59</v>
      </c>
      <c r="I15" s="5">
        <v>0.26315789473684198</v>
      </c>
    </row>
    <row r="16" spans="1:9">
      <c r="B16" t="s">
        <v>80</v>
      </c>
      <c r="D16" s="5">
        <v>1</v>
      </c>
      <c r="H16" t="s">
        <v>48</v>
      </c>
      <c r="I16" s="5">
        <v>1</v>
      </c>
    </row>
    <row r="17" spans="1:9">
      <c r="C17" t="s">
        <v>57</v>
      </c>
      <c r="D17" s="5">
        <v>1</v>
      </c>
      <c r="H17" t="s">
        <v>106</v>
      </c>
      <c r="I17" s="5">
        <v>0</v>
      </c>
    </row>
    <row r="18" spans="1:9">
      <c r="C18" t="s">
        <v>49</v>
      </c>
      <c r="D18" s="5">
        <v>1</v>
      </c>
      <c r="H18" t="s">
        <v>94</v>
      </c>
      <c r="I18" s="5">
        <v>9.0909090909090898E-2</v>
      </c>
    </row>
    <row r="19" spans="1:9">
      <c r="C19" t="s">
        <v>60</v>
      </c>
      <c r="D19" s="5">
        <v>1</v>
      </c>
      <c r="H19" t="s">
        <v>118</v>
      </c>
      <c r="I19" s="5">
        <v>0</v>
      </c>
    </row>
    <row r="20" spans="1:9">
      <c r="B20" t="s">
        <v>106</v>
      </c>
      <c r="D20" s="5">
        <v>0</v>
      </c>
      <c r="H20" t="s">
        <v>80</v>
      </c>
      <c r="I20" s="5">
        <v>1</v>
      </c>
    </row>
    <row r="21" spans="1:9">
      <c r="C21" t="s">
        <v>57</v>
      </c>
      <c r="D21" s="5">
        <v>0</v>
      </c>
      <c r="H21" t="s">
        <v>7</v>
      </c>
      <c r="I21" s="5">
        <v>0.90909090909090895</v>
      </c>
    </row>
    <row r="22" spans="1:9">
      <c r="C22" t="s">
        <v>49</v>
      </c>
      <c r="D22" s="5">
        <v>0</v>
      </c>
      <c r="H22" t="s">
        <v>139</v>
      </c>
      <c r="I22" s="5">
        <v>0.580952380952381</v>
      </c>
    </row>
    <row r="23" spans="1:9">
      <c r="C23" t="s">
        <v>60</v>
      </c>
      <c r="D23" s="5">
        <v>0</v>
      </c>
    </row>
    <row r="24" spans="1:9">
      <c r="B24" t="s">
        <v>94</v>
      </c>
      <c r="D24" s="5">
        <v>9.0909090909090898E-2</v>
      </c>
    </row>
    <row r="25" spans="1:9">
      <c r="C25" t="s">
        <v>57</v>
      </c>
      <c r="D25" s="5">
        <v>0</v>
      </c>
      <c r="H25" t="s">
        <v>2</v>
      </c>
      <c r="I25" t="s">
        <v>136</v>
      </c>
    </row>
    <row r="26" spans="1:9">
      <c r="C26" t="s">
        <v>49</v>
      </c>
      <c r="D26" s="5">
        <v>0</v>
      </c>
      <c r="H26" t="s">
        <v>60</v>
      </c>
      <c r="I26" s="5">
        <v>0.44</v>
      </c>
    </row>
    <row r="27" spans="1:9">
      <c r="C27" t="s">
        <v>60</v>
      </c>
      <c r="D27" s="5">
        <v>0.14285714285714299</v>
      </c>
      <c r="H27" t="s">
        <v>49</v>
      </c>
      <c r="I27" s="5">
        <v>0.54545454545454497</v>
      </c>
    </row>
    <row r="28" spans="1:9">
      <c r="B28" t="s">
        <v>118</v>
      </c>
      <c r="D28" s="5">
        <v>0</v>
      </c>
      <c r="H28" t="s">
        <v>57</v>
      </c>
      <c r="I28" s="5">
        <v>0.32</v>
      </c>
    </row>
    <row r="29" spans="1:9">
      <c r="C29" t="s">
        <v>57</v>
      </c>
      <c r="D29" s="5">
        <v>0</v>
      </c>
      <c r="H29" t="s">
        <v>15</v>
      </c>
      <c r="I29" s="5">
        <v>1</v>
      </c>
    </row>
    <row r="30" spans="1:9">
      <c r="C30" t="s">
        <v>49</v>
      </c>
      <c r="D30" s="5">
        <v>0</v>
      </c>
      <c r="H30" t="s">
        <v>8</v>
      </c>
      <c r="I30" s="5">
        <v>0.5</v>
      </c>
    </row>
    <row r="31" spans="1:9">
      <c r="C31" t="s">
        <v>60</v>
      </c>
      <c r="D31" s="5">
        <v>0</v>
      </c>
      <c r="H31" t="s">
        <v>30</v>
      </c>
      <c r="I31" s="5">
        <v>1</v>
      </c>
    </row>
    <row r="32" spans="1:9">
      <c r="A32" t="s">
        <v>139</v>
      </c>
      <c r="D32" s="5">
        <v>0.43055555555555602</v>
      </c>
      <c r="H32" t="s">
        <v>20</v>
      </c>
      <c r="I32" s="5">
        <v>1</v>
      </c>
    </row>
    <row r="33" spans="8:9">
      <c r="H33" t="s">
        <v>35</v>
      </c>
      <c r="I33" s="5">
        <v>1</v>
      </c>
    </row>
    <row r="34" spans="8:9">
      <c r="H34" t="s">
        <v>43</v>
      </c>
      <c r="I34" s="5">
        <v>1</v>
      </c>
    </row>
    <row r="35" spans="8:9">
      <c r="H35" t="s">
        <v>139</v>
      </c>
      <c r="I35" s="5">
        <v>0.580952380952381</v>
      </c>
    </row>
  </sheetData>
  <sheetProtection sheet="1" objects="1" formatCells="0" formatColumns="0" pivotTables="0"/>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2"/>
  <dimension ref="A1:F34"/>
  <sheetViews>
    <sheetView workbookViewId="0">
      <selection activeCell="B5" sqref="B5"/>
    </sheetView>
  </sheetViews>
  <sheetFormatPr defaultColWidth="9.140625" defaultRowHeight="15"/>
  <cols>
    <col min="1" max="16384" width="9.140625" style="1"/>
  </cols>
  <sheetData>
    <row r="1" spans="1:6">
      <c r="A1" s="2" t="s">
        <v>0</v>
      </c>
      <c r="B1" s="2" t="s">
        <v>1</v>
      </c>
      <c r="C1" s="2" t="s">
        <v>2</v>
      </c>
      <c r="D1" s="2" t="s">
        <v>3</v>
      </c>
      <c r="E1" s="2" t="s">
        <v>4</v>
      </c>
      <c r="F1" s="2" t="s">
        <v>5</v>
      </c>
    </row>
    <row r="2" spans="1:6" ht="15.75">
      <c r="A2" s="2" t="s">
        <v>6</v>
      </c>
      <c r="B2" s="2" t="s">
        <v>7</v>
      </c>
      <c r="C2" s="2" t="s">
        <v>8</v>
      </c>
      <c r="D2" s="3" t="s">
        <v>9</v>
      </c>
      <c r="E2" s="2"/>
      <c r="F2" s="2">
        <v>1</v>
      </c>
    </row>
    <row r="3" spans="1:6" ht="15.75">
      <c r="A3" s="2" t="s">
        <v>6</v>
      </c>
      <c r="B3" s="2" t="s">
        <v>7</v>
      </c>
      <c r="C3" s="2" t="s">
        <v>8</v>
      </c>
      <c r="D3" s="3" t="s">
        <v>10</v>
      </c>
      <c r="E3" s="2"/>
      <c r="F3" s="2">
        <v>0</v>
      </c>
    </row>
    <row r="4" spans="1:6" ht="15.75">
      <c r="A4" s="2" t="s">
        <v>6</v>
      </c>
      <c r="B4" s="2" t="s">
        <v>7</v>
      </c>
      <c r="C4" s="2" t="s">
        <v>8</v>
      </c>
      <c r="D4" s="3" t="s">
        <v>11</v>
      </c>
      <c r="E4" s="2"/>
      <c r="F4" s="2">
        <v>1</v>
      </c>
    </row>
    <row r="5" spans="1:6" ht="15.75">
      <c r="A5" s="2" t="s">
        <v>6</v>
      </c>
      <c r="B5" s="2" t="s">
        <v>7</v>
      </c>
      <c r="C5" s="2" t="s">
        <v>8</v>
      </c>
      <c r="D5" s="3" t="s">
        <v>12</v>
      </c>
      <c r="E5" s="2"/>
      <c r="F5" s="2">
        <v>0</v>
      </c>
    </row>
    <row r="6" spans="1:6" ht="15.75">
      <c r="A6" s="2" t="s">
        <v>6</v>
      </c>
      <c r="B6" s="2" t="s">
        <v>7</v>
      </c>
      <c r="C6" s="2" t="s">
        <v>8</v>
      </c>
      <c r="D6" s="3" t="s">
        <v>13</v>
      </c>
      <c r="E6" s="2"/>
      <c r="F6" s="2">
        <v>1</v>
      </c>
    </row>
    <row r="7" spans="1:6" ht="15.75">
      <c r="A7" s="2" t="s">
        <v>6</v>
      </c>
      <c r="B7" s="2" t="s">
        <v>7</v>
      </c>
      <c r="C7" s="2" t="s">
        <v>8</v>
      </c>
      <c r="D7" s="3" t="s">
        <v>14</v>
      </c>
      <c r="E7" s="2"/>
      <c r="F7" s="2">
        <v>0</v>
      </c>
    </row>
    <row r="8" spans="1:6" ht="15.75">
      <c r="A8" s="2" t="s">
        <v>6</v>
      </c>
      <c r="B8" s="2" t="s">
        <v>7</v>
      </c>
      <c r="C8" s="2" t="s">
        <v>15</v>
      </c>
      <c r="D8" s="3" t="s">
        <v>16</v>
      </c>
      <c r="E8" s="2"/>
      <c r="F8" s="2">
        <v>1</v>
      </c>
    </row>
    <row r="9" spans="1:6" ht="15.75">
      <c r="A9" s="2" t="s">
        <v>6</v>
      </c>
      <c r="B9" s="2" t="s">
        <v>7</v>
      </c>
      <c r="C9" s="2" t="s">
        <v>15</v>
      </c>
      <c r="D9" s="3" t="s">
        <v>17</v>
      </c>
      <c r="E9" s="2"/>
      <c r="F9" s="2">
        <v>1</v>
      </c>
    </row>
    <row r="10" spans="1:6" ht="15.75">
      <c r="A10" s="2" t="s">
        <v>6</v>
      </c>
      <c r="B10" s="2" t="s">
        <v>7</v>
      </c>
      <c r="C10" s="2" t="s">
        <v>15</v>
      </c>
      <c r="D10" s="3" t="s">
        <v>18</v>
      </c>
      <c r="E10" s="2"/>
      <c r="F10" s="2">
        <v>1</v>
      </c>
    </row>
    <row r="11" spans="1:6" ht="15.75">
      <c r="A11" s="2" t="s">
        <v>6</v>
      </c>
      <c r="B11" s="2" t="s">
        <v>7</v>
      </c>
      <c r="C11" s="2" t="s">
        <v>15</v>
      </c>
      <c r="D11" s="3" t="s">
        <v>19</v>
      </c>
      <c r="E11" s="2"/>
      <c r="F11" s="2">
        <v>1</v>
      </c>
    </row>
    <row r="12" spans="1:6" ht="15.75">
      <c r="A12" s="2" t="s">
        <v>6</v>
      </c>
      <c r="B12" s="2" t="s">
        <v>7</v>
      </c>
      <c r="C12" s="2" t="s">
        <v>20</v>
      </c>
      <c r="D12" s="3" t="s">
        <v>21</v>
      </c>
      <c r="E12" s="2"/>
      <c r="F12" s="2">
        <v>1</v>
      </c>
    </row>
    <row r="13" spans="1:6" ht="15.75">
      <c r="A13" s="2" t="s">
        <v>6</v>
      </c>
      <c r="B13" s="2" t="s">
        <v>7</v>
      </c>
      <c r="C13" s="2" t="s">
        <v>20</v>
      </c>
      <c r="D13" s="3" t="s">
        <v>22</v>
      </c>
      <c r="E13" s="2"/>
      <c r="F13" s="2">
        <v>1</v>
      </c>
    </row>
    <row r="14" spans="1:6" ht="15.75">
      <c r="A14" s="2" t="s">
        <v>6</v>
      </c>
      <c r="B14" s="2" t="s">
        <v>7</v>
      </c>
      <c r="C14" s="2" t="s">
        <v>20</v>
      </c>
      <c r="D14" s="3" t="s">
        <v>23</v>
      </c>
      <c r="E14" s="2"/>
      <c r="F14" s="2">
        <v>1</v>
      </c>
    </row>
    <row r="15" spans="1:6" ht="15.75">
      <c r="A15" s="2" t="s">
        <v>6</v>
      </c>
      <c r="B15" s="2" t="s">
        <v>7</v>
      </c>
      <c r="C15" s="2" t="s">
        <v>20</v>
      </c>
      <c r="D15" s="3" t="s">
        <v>24</v>
      </c>
      <c r="E15" s="2"/>
      <c r="F15" s="2">
        <v>1</v>
      </c>
    </row>
    <row r="16" spans="1:6" ht="15.75">
      <c r="A16" s="2" t="s">
        <v>6</v>
      </c>
      <c r="B16" s="2" t="s">
        <v>7</v>
      </c>
      <c r="C16" s="2" t="s">
        <v>20</v>
      </c>
      <c r="D16" s="3" t="s">
        <v>25</v>
      </c>
      <c r="E16" s="2"/>
      <c r="F16" s="2">
        <v>1</v>
      </c>
    </row>
    <row r="17" spans="1:6" ht="15.75">
      <c r="A17" s="2" t="s">
        <v>6</v>
      </c>
      <c r="B17" s="2" t="s">
        <v>7</v>
      </c>
      <c r="C17" s="2" t="s">
        <v>20</v>
      </c>
      <c r="D17" s="3" t="s">
        <v>26</v>
      </c>
      <c r="E17" s="2"/>
      <c r="F17" s="2">
        <v>1</v>
      </c>
    </row>
    <row r="18" spans="1:6" ht="15.75">
      <c r="A18" s="2" t="s">
        <v>6</v>
      </c>
      <c r="B18" s="2" t="s">
        <v>7</v>
      </c>
      <c r="C18" s="2" t="s">
        <v>20</v>
      </c>
      <c r="D18" s="3" t="s">
        <v>27</v>
      </c>
      <c r="E18" s="2"/>
      <c r="F18" s="2">
        <v>1</v>
      </c>
    </row>
    <row r="19" spans="1:6" ht="15.75">
      <c r="A19" s="2" t="s">
        <v>6</v>
      </c>
      <c r="B19" s="2" t="s">
        <v>7</v>
      </c>
      <c r="C19" s="2" t="s">
        <v>20</v>
      </c>
      <c r="D19" s="3" t="s">
        <v>28</v>
      </c>
      <c r="E19" s="2"/>
      <c r="F19" s="2">
        <v>1</v>
      </c>
    </row>
    <row r="20" spans="1:6" ht="15.75">
      <c r="A20" s="2" t="s">
        <v>6</v>
      </c>
      <c r="B20" s="2" t="s">
        <v>7</v>
      </c>
      <c r="C20" s="2" t="s">
        <v>20</v>
      </c>
      <c r="D20" s="3" t="s">
        <v>29</v>
      </c>
      <c r="E20" s="2"/>
      <c r="F20" s="2">
        <v>1</v>
      </c>
    </row>
    <row r="21" spans="1:6" ht="15.75">
      <c r="A21" s="2" t="s">
        <v>6</v>
      </c>
      <c r="B21" s="2" t="s">
        <v>7</v>
      </c>
      <c r="C21" s="2" t="s">
        <v>30</v>
      </c>
      <c r="D21" s="3" t="s">
        <v>31</v>
      </c>
      <c r="E21" s="2"/>
      <c r="F21" s="2">
        <v>1</v>
      </c>
    </row>
    <row r="22" spans="1:6" ht="15.75">
      <c r="A22" s="2" t="s">
        <v>6</v>
      </c>
      <c r="B22" s="2" t="s">
        <v>7</v>
      </c>
      <c r="C22" s="2" t="s">
        <v>30</v>
      </c>
      <c r="D22" s="3" t="s">
        <v>32</v>
      </c>
      <c r="E22" s="2"/>
      <c r="F22" s="2">
        <v>1</v>
      </c>
    </row>
    <row r="23" spans="1:6" ht="15.75">
      <c r="A23" s="2" t="s">
        <v>6</v>
      </c>
      <c r="B23" s="2" t="s">
        <v>7</v>
      </c>
      <c r="C23" s="2" t="s">
        <v>30</v>
      </c>
      <c r="D23" s="3" t="s">
        <v>33</v>
      </c>
      <c r="E23" s="2"/>
      <c r="F23" s="2">
        <v>1</v>
      </c>
    </row>
    <row r="24" spans="1:6" ht="15.75">
      <c r="A24" s="2" t="s">
        <v>6</v>
      </c>
      <c r="B24" s="2" t="s">
        <v>7</v>
      </c>
      <c r="C24" s="2" t="s">
        <v>30</v>
      </c>
      <c r="D24" s="3" t="s">
        <v>34</v>
      </c>
      <c r="E24" s="2"/>
      <c r="F24" s="2">
        <v>1</v>
      </c>
    </row>
    <row r="25" spans="1:6" ht="15.75">
      <c r="A25" s="2" t="s">
        <v>6</v>
      </c>
      <c r="B25" s="2" t="s">
        <v>7</v>
      </c>
      <c r="C25" s="2" t="s">
        <v>35</v>
      </c>
      <c r="D25" s="3" t="s">
        <v>36</v>
      </c>
      <c r="E25" s="2"/>
      <c r="F25" s="2">
        <v>1</v>
      </c>
    </row>
    <row r="26" spans="1:6" ht="15.75">
      <c r="A26" s="2" t="s">
        <v>6</v>
      </c>
      <c r="B26" s="2" t="s">
        <v>7</v>
      </c>
      <c r="C26" s="2" t="s">
        <v>35</v>
      </c>
      <c r="D26" s="3" t="s">
        <v>37</v>
      </c>
      <c r="E26" s="2"/>
      <c r="F26" s="2">
        <v>1</v>
      </c>
    </row>
    <row r="27" spans="1:6" ht="15.75">
      <c r="A27" s="2" t="s">
        <v>6</v>
      </c>
      <c r="B27" s="2" t="s">
        <v>7</v>
      </c>
      <c r="C27" s="2" t="s">
        <v>35</v>
      </c>
      <c r="D27" s="3" t="s">
        <v>38</v>
      </c>
      <c r="E27" s="2"/>
      <c r="F27" s="2">
        <v>1</v>
      </c>
    </row>
    <row r="28" spans="1:6" ht="15.75">
      <c r="A28" s="2" t="s">
        <v>6</v>
      </c>
      <c r="B28" s="2" t="s">
        <v>7</v>
      </c>
      <c r="C28" s="2" t="s">
        <v>35</v>
      </c>
      <c r="D28" s="3" t="s">
        <v>39</v>
      </c>
      <c r="E28" s="2"/>
      <c r="F28" s="2">
        <v>1</v>
      </c>
    </row>
    <row r="29" spans="1:6" ht="15.75">
      <c r="A29" s="2" t="s">
        <v>6</v>
      </c>
      <c r="B29" s="2" t="s">
        <v>7</v>
      </c>
      <c r="C29" s="2" t="s">
        <v>35</v>
      </c>
      <c r="D29" s="3" t="s">
        <v>40</v>
      </c>
      <c r="E29" s="2"/>
      <c r="F29" s="2">
        <v>1</v>
      </c>
    </row>
    <row r="30" spans="1:6" ht="15.75">
      <c r="A30" s="2" t="s">
        <v>6</v>
      </c>
      <c r="B30" s="2" t="s">
        <v>7</v>
      </c>
      <c r="C30" s="2" t="s">
        <v>35</v>
      </c>
      <c r="D30" s="3" t="s">
        <v>41</v>
      </c>
      <c r="E30" s="2"/>
      <c r="F30" s="2">
        <v>1</v>
      </c>
    </row>
    <row r="31" spans="1:6" ht="15.75">
      <c r="A31" s="2" t="s">
        <v>6</v>
      </c>
      <c r="B31" s="2" t="s">
        <v>7</v>
      </c>
      <c r="C31" s="2" t="s">
        <v>35</v>
      </c>
      <c r="D31" s="3" t="s">
        <v>42</v>
      </c>
      <c r="E31" s="2"/>
      <c r="F31" s="2">
        <v>1</v>
      </c>
    </row>
    <row r="32" spans="1:6" ht="15.75">
      <c r="A32" s="2" t="s">
        <v>6</v>
      </c>
      <c r="B32" s="2" t="s">
        <v>7</v>
      </c>
      <c r="C32" s="2" t="s">
        <v>43</v>
      </c>
      <c r="D32" s="3" t="s">
        <v>44</v>
      </c>
      <c r="E32" s="2"/>
      <c r="F32" s="2">
        <v>1</v>
      </c>
    </row>
    <row r="33" spans="1:6" ht="15.75">
      <c r="A33" s="2" t="s">
        <v>6</v>
      </c>
      <c r="B33" s="2" t="s">
        <v>7</v>
      </c>
      <c r="C33" s="2" t="s">
        <v>43</v>
      </c>
      <c r="D33" s="3" t="s">
        <v>45</v>
      </c>
      <c r="E33" s="2"/>
      <c r="F33" s="2">
        <v>1</v>
      </c>
    </row>
    <row r="34" spans="1:6" ht="15.75">
      <c r="A34" s="2" t="s">
        <v>6</v>
      </c>
      <c r="B34" s="2" t="s">
        <v>7</v>
      </c>
      <c r="C34" s="2" t="s">
        <v>43</v>
      </c>
      <c r="D34" s="3" t="s">
        <v>46</v>
      </c>
      <c r="E34" s="2"/>
      <c r="F34" s="2">
        <v>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dimension ref="A1:F73"/>
  <sheetViews>
    <sheetView workbookViewId="0">
      <selection activeCell="E9" sqref="E9"/>
    </sheetView>
  </sheetViews>
  <sheetFormatPr defaultColWidth="9.140625" defaultRowHeight="15"/>
  <cols>
    <col min="1" max="16384" width="9.140625" style="1"/>
  </cols>
  <sheetData>
    <row r="1" spans="1:6">
      <c r="A1" s="2" t="s">
        <v>0</v>
      </c>
      <c r="B1" s="2" t="s">
        <v>1</v>
      </c>
      <c r="C1" s="2" t="s">
        <v>2</v>
      </c>
      <c r="D1" s="2" t="s">
        <v>3</v>
      </c>
      <c r="E1" s="2" t="s">
        <v>4</v>
      </c>
      <c r="F1" s="2" t="s">
        <v>5</v>
      </c>
    </row>
    <row r="2" spans="1:6" ht="15.75">
      <c r="A2" s="3" t="s">
        <v>47</v>
      </c>
      <c r="B2" s="3" t="s">
        <v>48</v>
      </c>
      <c r="C2" s="3" t="s">
        <v>49</v>
      </c>
      <c r="D2" s="3" t="s">
        <v>50</v>
      </c>
      <c r="E2" s="3"/>
      <c r="F2" s="2">
        <v>1</v>
      </c>
    </row>
    <row r="3" spans="1:6" ht="15.75">
      <c r="A3" s="3" t="s">
        <v>47</v>
      </c>
      <c r="B3" s="3" t="s">
        <v>48</v>
      </c>
      <c r="C3" s="3" t="s">
        <v>49</v>
      </c>
      <c r="D3" s="3" t="s">
        <v>51</v>
      </c>
      <c r="E3" s="3"/>
      <c r="F3" s="2">
        <v>1</v>
      </c>
    </row>
    <row r="4" spans="1:6" ht="15.75">
      <c r="A4" s="3" t="s">
        <v>47</v>
      </c>
      <c r="B4" s="3" t="s">
        <v>48</v>
      </c>
      <c r="C4" s="3" t="s">
        <v>49</v>
      </c>
      <c r="D4" s="3" t="s">
        <v>52</v>
      </c>
      <c r="E4" s="3"/>
      <c r="F4" s="2">
        <v>1</v>
      </c>
    </row>
    <row r="5" spans="1:6" ht="15.75">
      <c r="A5" s="3" t="s">
        <v>47</v>
      </c>
      <c r="B5" s="3" t="s">
        <v>48</v>
      </c>
      <c r="C5" s="3" t="s">
        <v>49</v>
      </c>
      <c r="D5" s="3" t="s">
        <v>53</v>
      </c>
      <c r="E5" s="3"/>
      <c r="F5" s="2">
        <v>1</v>
      </c>
    </row>
    <row r="6" spans="1:6" ht="15.75">
      <c r="A6" s="3" t="s">
        <v>47</v>
      </c>
      <c r="B6" s="3" t="s">
        <v>48</v>
      </c>
      <c r="C6" s="3" t="s">
        <v>49</v>
      </c>
      <c r="D6" s="3" t="s">
        <v>54</v>
      </c>
      <c r="E6" s="3"/>
      <c r="F6" s="2">
        <v>1</v>
      </c>
    </row>
    <row r="7" spans="1:6" ht="15.75">
      <c r="A7" s="3" t="s">
        <v>47</v>
      </c>
      <c r="B7" s="3" t="s">
        <v>48</v>
      </c>
      <c r="C7" s="3" t="s">
        <v>49</v>
      </c>
      <c r="D7" s="3" t="s">
        <v>55</v>
      </c>
      <c r="E7" s="3"/>
      <c r="F7" s="2">
        <v>1</v>
      </c>
    </row>
    <row r="8" spans="1:6" ht="15.75">
      <c r="A8" s="3" t="s">
        <v>47</v>
      </c>
      <c r="B8" s="3" t="s">
        <v>48</v>
      </c>
      <c r="C8" s="3" t="s">
        <v>49</v>
      </c>
      <c r="D8" s="3" t="s">
        <v>56</v>
      </c>
      <c r="E8" s="3"/>
      <c r="F8" s="2">
        <v>1</v>
      </c>
    </row>
    <row r="9" spans="1:6" ht="15.75">
      <c r="A9" s="3" t="s">
        <v>47</v>
      </c>
      <c r="B9" s="3" t="s">
        <v>48</v>
      </c>
      <c r="C9" s="3" t="s">
        <v>57</v>
      </c>
      <c r="D9" s="3" t="s">
        <v>58</v>
      </c>
      <c r="E9" s="3"/>
      <c r="F9" s="2">
        <v>1</v>
      </c>
    </row>
    <row r="10" spans="1:6" ht="15.75">
      <c r="A10" s="3" t="s">
        <v>47</v>
      </c>
      <c r="B10" s="3" t="s">
        <v>59</v>
      </c>
      <c r="C10" s="3" t="s">
        <v>60</v>
      </c>
      <c r="D10" s="3" t="s">
        <v>61</v>
      </c>
      <c r="E10" s="3"/>
      <c r="F10" s="2">
        <v>1</v>
      </c>
    </row>
    <row r="11" spans="1:6" ht="15.75">
      <c r="A11" s="3" t="s">
        <v>47</v>
      </c>
      <c r="B11" s="3" t="s">
        <v>59</v>
      </c>
      <c r="C11" s="3" t="s">
        <v>60</v>
      </c>
      <c r="D11" s="3" t="s">
        <v>62</v>
      </c>
      <c r="E11" s="3"/>
      <c r="F11" s="2">
        <v>1</v>
      </c>
    </row>
    <row r="12" spans="1:6" ht="15.75">
      <c r="A12" s="3" t="s">
        <v>47</v>
      </c>
      <c r="B12" s="3" t="s">
        <v>59</v>
      </c>
      <c r="C12" s="3" t="s">
        <v>60</v>
      </c>
      <c r="D12" s="3" t="s">
        <v>63</v>
      </c>
      <c r="E12" s="3"/>
      <c r="F12" s="2">
        <v>1</v>
      </c>
    </row>
    <row r="13" spans="1:6" ht="15.75">
      <c r="A13" s="3" t="s">
        <v>47</v>
      </c>
      <c r="B13" s="3" t="s">
        <v>59</v>
      </c>
      <c r="C13" s="3" t="s">
        <v>60</v>
      </c>
      <c r="D13" s="3" t="s">
        <v>64</v>
      </c>
      <c r="E13" s="3"/>
      <c r="F13" s="2">
        <v>1</v>
      </c>
    </row>
    <row r="14" spans="1:6" ht="15.75">
      <c r="A14" s="3" t="s">
        <v>47</v>
      </c>
      <c r="B14" s="3" t="s">
        <v>59</v>
      </c>
      <c r="C14" s="3" t="s">
        <v>60</v>
      </c>
      <c r="D14" s="3" t="s">
        <v>65</v>
      </c>
      <c r="E14" s="3"/>
      <c r="F14" s="3">
        <v>0</v>
      </c>
    </row>
    <row r="15" spans="1:6" ht="15.75">
      <c r="A15" s="3" t="s">
        <v>47</v>
      </c>
      <c r="B15" s="3" t="s">
        <v>59</v>
      </c>
      <c r="C15" s="3" t="s">
        <v>60</v>
      </c>
      <c r="D15" s="3" t="s">
        <v>66</v>
      </c>
      <c r="E15" s="3"/>
      <c r="F15" s="3">
        <v>0</v>
      </c>
    </row>
    <row r="16" spans="1:6" ht="15.75">
      <c r="A16" s="3" t="s">
        <v>47</v>
      </c>
      <c r="B16" s="3" t="s">
        <v>59</v>
      </c>
      <c r="C16" s="3" t="s">
        <v>49</v>
      </c>
      <c r="D16" s="3" t="s">
        <v>67</v>
      </c>
      <c r="E16" s="3"/>
      <c r="F16" s="3">
        <v>0</v>
      </c>
    </row>
    <row r="17" spans="1:6" ht="15.75">
      <c r="A17" s="3" t="s">
        <v>47</v>
      </c>
      <c r="B17" s="3" t="s">
        <v>59</v>
      </c>
      <c r="C17" s="3" t="s">
        <v>49</v>
      </c>
      <c r="D17" s="3" t="s">
        <v>68</v>
      </c>
      <c r="E17" s="3"/>
      <c r="F17" s="3">
        <v>0</v>
      </c>
    </row>
    <row r="18" spans="1:6" ht="15.75">
      <c r="A18" s="3" t="s">
        <v>47</v>
      </c>
      <c r="B18" s="3" t="s">
        <v>59</v>
      </c>
      <c r="C18" s="3" t="s">
        <v>49</v>
      </c>
      <c r="D18" s="3" t="s">
        <v>69</v>
      </c>
      <c r="E18" s="3"/>
      <c r="F18" s="3">
        <v>0</v>
      </c>
    </row>
    <row r="19" spans="1:6" ht="15.75">
      <c r="A19" s="3" t="s">
        <v>47</v>
      </c>
      <c r="B19" s="3" t="s">
        <v>59</v>
      </c>
      <c r="C19" s="3" t="s">
        <v>57</v>
      </c>
      <c r="D19" s="3" t="s">
        <v>70</v>
      </c>
      <c r="E19" s="3"/>
      <c r="F19" s="3">
        <v>0</v>
      </c>
    </row>
    <row r="20" spans="1:6" ht="15.75">
      <c r="A20" s="3" t="s">
        <v>47</v>
      </c>
      <c r="B20" s="3" t="s">
        <v>59</v>
      </c>
      <c r="C20" s="3" t="s">
        <v>57</v>
      </c>
      <c r="D20" s="3" t="s">
        <v>71</v>
      </c>
      <c r="E20" s="3"/>
      <c r="F20" s="3">
        <v>0</v>
      </c>
    </row>
    <row r="21" spans="1:6" ht="15.75">
      <c r="A21" s="3" t="s">
        <v>47</v>
      </c>
      <c r="B21" s="3" t="s">
        <v>59</v>
      </c>
      <c r="C21" s="3" t="s">
        <v>57</v>
      </c>
      <c r="D21" s="3" t="s">
        <v>72</v>
      </c>
      <c r="E21" s="3"/>
      <c r="F21" s="3">
        <v>0</v>
      </c>
    </row>
    <row r="22" spans="1:6" ht="15.75">
      <c r="A22" s="3" t="s">
        <v>47</v>
      </c>
      <c r="B22" s="3" t="s">
        <v>59</v>
      </c>
      <c r="C22" s="3" t="s">
        <v>57</v>
      </c>
      <c r="D22" s="3" t="s">
        <v>73</v>
      </c>
      <c r="E22" s="3"/>
      <c r="F22" s="3">
        <v>0</v>
      </c>
    </row>
    <row r="23" spans="1:6" ht="15.75">
      <c r="A23" s="3" t="s">
        <v>47</v>
      </c>
      <c r="B23" s="3" t="s">
        <v>59</v>
      </c>
      <c r="C23" s="3" t="s">
        <v>57</v>
      </c>
      <c r="D23" s="3" t="s">
        <v>74</v>
      </c>
      <c r="E23" s="3"/>
      <c r="F23" s="3">
        <v>0</v>
      </c>
    </row>
    <row r="24" spans="1:6" ht="15.75">
      <c r="A24" s="3" t="s">
        <v>47</v>
      </c>
      <c r="B24" s="3" t="s">
        <v>59</v>
      </c>
      <c r="C24" s="3" t="s">
        <v>57</v>
      </c>
      <c r="D24" s="3" t="s">
        <v>75</v>
      </c>
      <c r="E24" s="3"/>
      <c r="F24" s="3">
        <v>0</v>
      </c>
    </row>
    <row r="25" spans="1:6" ht="15.75">
      <c r="A25" s="3" t="s">
        <v>47</v>
      </c>
      <c r="B25" s="3" t="s">
        <v>59</v>
      </c>
      <c r="C25" s="3" t="s">
        <v>57</v>
      </c>
      <c r="D25" s="3" t="s">
        <v>76</v>
      </c>
      <c r="E25" s="3"/>
      <c r="F25" s="3">
        <v>0</v>
      </c>
    </row>
    <row r="26" spans="1:6" ht="15.75">
      <c r="A26" s="3" t="s">
        <v>47</v>
      </c>
      <c r="B26" s="3" t="s">
        <v>59</v>
      </c>
      <c r="C26" s="3" t="s">
        <v>57</v>
      </c>
      <c r="D26" s="3" t="s">
        <v>77</v>
      </c>
      <c r="E26" s="3"/>
      <c r="F26" s="3">
        <v>0</v>
      </c>
    </row>
    <row r="27" spans="1:6" ht="15.75">
      <c r="A27" s="3" t="s">
        <v>47</v>
      </c>
      <c r="B27" s="3" t="s">
        <v>59</v>
      </c>
      <c r="C27" s="3" t="s">
        <v>57</v>
      </c>
      <c r="D27" s="3" t="s">
        <v>78</v>
      </c>
      <c r="E27" s="3"/>
      <c r="F27" s="3">
        <v>0</v>
      </c>
    </row>
    <row r="28" spans="1:6" ht="15.75">
      <c r="A28" s="3" t="s">
        <v>47</v>
      </c>
      <c r="B28" s="3" t="s">
        <v>59</v>
      </c>
      <c r="C28" s="3" t="s">
        <v>57</v>
      </c>
      <c r="D28" s="3" t="s">
        <v>79</v>
      </c>
      <c r="E28" s="3"/>
      <c r="F28" s="3">
        <v>1</v>
      </c>
    </row>
    <row r="29" spans="1:6" ht="15.75">
      <c r="A29" s="3" t="s">
        <v>47</v>
      </c>
      <c r="B29" s="3" t="s">
        <v>80</v>
      </c>
      <c r="C29" s="3" t="s">
        <v>60</v>
      </c>
      <c r="D29" s="3" t="s">
        <v>81</v>
      </c>
      <c r="E29" s="3"/>
      <c r="F29" s="3">
        <v>1</v>
      </c>
    </row>
    <row r="30" spans="1:6" ht="15.75">
      <c r="A30" s="3" t="s">
        <v>47</v>
      </c>
      <c r="B30" s="3" t="s">
        <v>80</v>
      </c>
      <c r="C30" s="3" t="s">
        <v>60</v>
      </c>
      <c r="D30" s="3" t="s">
        <v>82</v>
      </c>
      <c r="E30" s="3"/>
      <c r="F30" s="3">
        <v>1</v>
      </c>
    </row>
    <row r="31" spans="1:6" ht="15.75">
      <c r="A31" s="3" t="s">
        <v>47</v>
      </c>
      <c r="B31" s="3" t="s">
        <v>80</v>
      </c>
      <c r="C31" s="3" t="s">
        <v>60</v>
      </c>
      <c r="D31" s="3" t="s">
        <v>83</v>
      </c>
      <c r="E31" s="3"/>
      <c r="F31" s="3">
        <v>1</v>
      </c>
    </row>
    <row r="32" spans="1:6" ht="15.75">
      <c r="A32" s="3" t="s">
        <v>47</v>
      </c>
      <c r="B32" s="3" t="s">
        <v>80</v>
      </c>
      <c r="C32" s="3" t="s">
        <v>60</v>
      </c>
      <c r="D32" s="3" t="s">
        <v>84</v>
      </c>
      <c r="E32" s="3"/>
      <c r="F32" s="3">
        <v>1</v>
      </c>
    </row>
    <row r="33" spans="1:6" ht="15.75">
      <c r="A33" s="3" t="s">
        <v>47</v>
      </c>
      <c r="B33" s="3" t="s">
        <v>80</v>
      </c>
      <c r="C33" s="3" t="s">
        <v>60</v>
      </c>
      <c r="D33" s="3" t="s">
        <v>85</v>
      </c>
      <c r="E33" s="3"/>
      <c r="F33" s="3">
        <v>1</v>
      </c>
    </row>
    <row r="34" spans="1:6" ht="15.75">
      <c r="A34" s="3" t="s">
        <v>47</v>
      </c>
      <c r="B34" s="3" t="s">
        <v>80</v>
      </c>
      <c r="C34" s="3" t="s">
        <v>60</v>
      </c>
      <c r="D34" s="3" t="s">
        <v>86</v>
      </c>
      <c r="E34" s="3"/>
      <c r="F34" s="3">
        <v>1</v>
      </c>
    </row>
    <row r="35" spans="1:6" ht="15.75">
      <c r="A35" s="3" t="s">
        <v>47</v>
      </c>
      <c r="B35" s="3" t="s">
        <v>80</v>
      </c>
      <c r="C35" s="3" t="s">
        <v>49</v>
      </c>
      <c r="D35" s="3" t="s">
        <v>87</v>
      </c>
      <c r="E35" s="3"/>
      <c r="F35" s="3">
        <v>1</v>
      </c>
    </row>
    <row r="36" spans="1:6" ht="15.75">
      <c r="A36" s="3" t="s">
        <v>47</v>
      </c>
      <c r="B36" s="3" t="s">
        <v>80</v>
      </c>
      <c r="C36" s="3" t="s">
        <v>49</v>
      </c>
      <c r="D36" s="3" t="s">
        <v>88</v>
      </c>
      <c r="E36" s="3"/>
      <c r="F36" s="3">
        <v>1</v>
      </c>
    </row>
    <row r="37" spans="1:6" ht="15.75">
      <c r="A37" s="3" t="s">
        <v>47</v>
      </c>
      <c r="B37" s="3" t="s">
        <v>80</v>
      </c>
      <c r="C37" s="3" t="s">
        <v>49</v>
      </c>
      <c r="D37" s="3" t="s">
        <v>89</v>
      </c>
      <c r="E37" s="3"/>
      <c r="F37" s="3">
        <v>1</v>
      </c>
    </row>
    <row r="38" spans="1:6" ht="15.75">
      <c r="A38" s="3" t="s">
        <v>47</v>
      </c>
      <c r="B38" s="3" t="s">
        <v>80</v>
      </c>
      <c r="C38" s="3" t="s">
        <v>57</v>
      </c>
      <c r="D38" s="3" t="s">
        <v>90</v>
      </c>
      <c r="E38" s="3"/>
      <c r="F38" s="3">
        <v>1</v>
      </c>
    </row>
    <row r="39" spans="1:6" ht="15.75">
      <c r="A39" s="3" t="s">
        <v>47</v>
      </c>
      <c r="B39" s="3" t="s">
        <v>80</v>
      </c>
      <c r="C39" s="3" t="s">
        <v>57</v>
      </c>
      <c r="D39" s="3" t="s">
        <v>91</v>
      </c>
      <c r="E39" s="3"/>
      <c r="F39" s="3">
        <v>1</v>
      </c>
    </row>
    <row r="40" spans="1:6" ht="15.75">
      <c r="A40" s="3" t="s">
        <v>47</v>
      </c>
      <c r="B40" s="3" t="s">
        <v>80</v>
      </c>
      <c r="C40" s="3" t="s">
        <v>57</v>
      </c>
      <c r="D40" s="3" t="s">
        <v>92</v>
      </c>
      <c r="E40" s="3"/>
      <c r="F40" s="3">
        <v>1</v>
      </c>
    </row>
    <row r="41" spans="1:6" ht="15.75">
      <c r="A41" s="3" t="s">
        <v>47</v>
      </c>
      <c r="B41" s="3" t="s">
        <v>80</v>
      </c>
      <c r="C41" s="3" t="s">
        <v>57</v>
      </c>
      <c r="D41" s="3" t="s">
        <v>93</v>
      </c>
      <c r="E41" s="3"/>
      <c r="F41" s="3">
        <v>1</v>
      </c>
    </row>
    <row r="42" spans="1:6" ht="15.75">
      <c r="A42" s="3" t="s">
        <v>47</v>
      </c>
      <c r="B42" s="3" t="s">
        <v>94</v>
      </c>
      <c r="C42" s="3" t="s">
        <v>60</v>
      </c>
      <c r="D42" s="3" t="s">
        <v>95</v>
      </c>
      <c r="E42" s="3"/>
      <c r="F42" s="3">
        <v>1</v>
      </c>
    </row>
    <row r="43" spans="1:6" ht="15.75">
      <c r="A43" s="3" t="s">
        <v>47</v>
      </c>
      <c r="B43" s="3" t="s">
        <v>94</v>
      </c>
      <c r="C43" s="3" t="s">
        <v>60</v>
      </c>
      <c r="D43" s="3" t="s">
        <v>96</v>
      </c>
      <c r="E43" s="3"/>
      <c r="F43" s="3">
        <v>0</v>
      </c>
    </row>
    <row r="44" spans="1:6" ht="15.75">
      <c r="A44" s="3" t="s">
        <v>47</v>
      </c>
      <c r="B44" s="3" t="s">
        <v>94</v>
      </c>
      <c r="C44" s="3" t="s">
        <v>60</v>
      </c>
      <c r="D44" s="3" t="s">
        <v>97</v>
      </c>
      <c r="E44" s="3"/>
      <c r="F44" s="3">
        <v>0</v>
      </c>
    </row>
    <row r="45" spans="1:6" ht="15.75">
      <c r="A45" s="3" t="s">
        <v>47</v>
      </c>
      <c r="B45" s="3" t="s">
        <v>94</v>
      </c>
      <c r="C45" s="3" t="s">
        <v>60</v>
      </c>
      <c r="D45" s="3" t="s">
        <v>98</v>
      </c>
      <c r="E45" s="3"/>
      <c r="F45" s="3">
        <v>0</v>
      </c>
    </row>
    <row r="46" spans="1:6" ht="15.75">
      <c r="A46" s="3" t="s">
        <v>47</v>
      </c>
      <c r="B46" s="3" t="s">
        <v>94</v>
      </c>
      <c r="C46" s="3" t="s">
        <v>60</v>
      </c>
      <c r="D46" s="3" t="s">
        <v>99</v>
      </c>
      <c r="E46" s="3"/>
      <c r="F46" s="3">
        <v>0</v>
      </c>
    </row>
    <row r="47" spans="1:6" ht="15.75">
      <c r="A47" s="3" t="s">
        <v>47</v>
      </c>
      <c r="B47" s="3" t="s">
        <v>94</v>
      </c>
      <c r="C47" s="3" t="s">
        <v>60</v>
      </c>
      <c r="D47" s="3" t="s">
        <v>100</v>
      </c>
      <c r="E47" s="3"/>
      <c r="F47" s="3">
        <v>0</v>
      </c>
    </row>
    <row r="48" spans="1:6" ht="15.75">
      <c r="A48" s="3" t="s">
        <v>47</v>
      </c>
      <c r="B48" s="3" t="s">
        <v>94</v>
      </c>
      <c r="C48" s="3" t="s">
        <v>60</v>
      </c>
      <c r="D48" s="3" t="s">
        <v>101</v>
      </c>
      <c r="E48" s="3"/>
      <c r="F48" s="3">
        <v>0</v>
      </c>
    </row>
    <row r="49" spans="1:6" ht="15.75">
      <c r="A49" s="3" t="s">
        <v>47</v>
      </c>
      <c r="B49" s="3" t="s">
        <v>94</v>
      </c>
      <c r="C49" s="3" t="s">
        <v>49</v>
      </c>
      <c r="D49" s="3" t="s">
        <v>102</v>
      </c>
      <c r="E49" s="3"/>
      <c r="F49" s="3">
        <v>0</v>
      </c>
    </row>
    <row r="50" spans="1:6" ht="15.75">
      <c r="A50" s="3" t="s">
        <v>47</v>
      </c>
      <c r="B50" s="3" t="s">
        <v>94</v>
      </c>
      <c r="C50" s="3" t="s">
        <v>57</v>
      </c>
      <c r="D50" s="3" t="s">
        <v>103</v>
      </c>
      <c r="E50" s="3"/>
      <c r="F50" s="3">
        <v>0</v>
      </c>
    </row>
    <row r="51" spans="1:6" ht="15.75">
      <c r="A51" s="3" t="s">
        <v>47</v>
      </c>
      <c r="B51" s="3" t="s">
        <v>94</v>
      </c>
      <c r="C51" s="3" t="s">
        <v>57</v>
      </c>
      <c r="D51" s="3" t="s">
        <v>104</v>
      </c>
      <c r="E51" s="3"/>
      <c r="F51" s="3">
        <v>0</v>
      </c>
    </row>
    <row r="52" spans="1:6" ht="15.75">
      <c r="A52" s="3" t="s">
        <v>47</v>
      </c>
      <c r="B52" s="3" t="s">
        <v>94</v>
      </c>
      <c r="C52" s="3" t="s">
        <v>57</v>
      </c>
      <c r="D52" s="3" t="s">
        <v>105</v>
      </c>
      <c r="E52" s="3"/>
      <c r="F52" s="3">
        <v>0</v>
      </c>
    </row>
    <row r="53" spans="1:6" ht="15.75">
      <c r="A53" s="3" t="s">
        <v>47</v>
      </c>
      <c r="B53" s="3" t="s">
        <v>106</v>
      </c>
      <c r="C53" s="3" t="s">
        <v>60</v>
      </c>
      <c r="D53" s="3" t="s">
        <v>107</v>
      </c>
      <c r="E53" s="3"/>
      <c r="F53" s="3">
        <v>0</v>
      </c>
    </row>
    <row r="54" spans="1:6" ht="15.75">
      <c r="A54" s="3" t="s">
        <v>47</v>
      </c>
      <c r="B54" s="3" t="s">
        <v>106</v>
      </c>
      <c r="C54" s="3" t="s">
        <v>60</v>
      </c>
      <c r="D54" s="3" t="s">
        <v>108</v>
      </c>
      <c r="E54" s="3"/>
      <c r="F54" s="3">
        <v>0</v>
      </c>
    </row>
    <row r="55" spans="1:6" ht="15.75">
      <c r="A55" s="3" t="s">
        <v>47</v>
      </c>
      <c r="B55" s="3" t="s">
        <v>106</v>
      </c>
      <c r="C55" s="3" t="s">
        <v>60</v>
      </c>
      <c r="D55" s="3" t="s">
        <v>109</v>
      </c>
      <c r="E55" s="3"/>
      <c r="F55" s="3">
        <v>0</v>
      </c>
    </row>
    <row r="56" spans="1:6" ht="15.75">
      <c r="A56" s="3" t="s">
        <v>47</v>
      </c>
      <c r="B56" s="3" t="s">
        <v>106</v>
      </c>
      <c r="C56" s="3" t="s">
        <v>60</v>
      </c>
      <c r="D56" s="3" t="s">
        <v>110</v>
      </c>
      <c r="E56" s="3"/>
      <c r="F56" s="3">
        <v>0</v>
      </c>
    </row>
    <row r="57" spans="1:6" ht="15.75">
      <c r="A57" s="3" t="s">
        <v>47</v>
      </c>
      <c r="B57" s="3" t="s">
        <v>106</v>
      </c>
      <c r="C57" s="3" t="s">
        <v>49</v>
      </c>
      <c r="D57" s="3" t="s">
        <v>111</v>
      </c>
      <c r="E57" s="3"/>
      <c r="F57" s="3">
        <v>0</v>
      </c>
    </row>
    <row r="58" spans="1:6" ht="15.75">
      <c r="A58" s="3" t="s">
        <v>47</v>
      </c>
      <c r="B58" s="3" t="s">
        <v>106</v>
      </c>
      <c r="C58" s="3" t="s">
        <v>49</v>
      </c>
      <c r="D58" s="3" t="s">
        <v>112</v>
      </c>
      <c r="E58" s="3"/>
      <c r="F58" s="3">
        <v>0</v>
      </c>
    </row>
    <row r="59" spans="1:6" ht="15.75">
      <c r="A59" s="3" t="s">
        <v>47</v>
      </c>
      <c r="B59" s="3" t="s">
        <v>106</v>
      </c>
      <c r="C59" s="3" t="s">
        <v>49</v>
      </c>
      <c r="D59" s="3" t="s">
        <v>113</v>
      </c>
      <c r="E59" s="3"/>
      <c r="F59" s="3">
        <v>0</v>
      </c>
    </row>
    <row r="60" spans="1:6" ht="15.75">
      <c r="A60" s="3" t="s">
        <v>47</v>
      </c>
      <c r="B60" s="3" t="s">
        <v>106</v>
      </c>
      <c r="C60" s="3" t="s">
        <v>49</v>
      </c>
      <c r="D60" s="3" t="s">
        <v>114</v>
      </c>
      <c r="E60" s="3"/>
      <c r="F60" s="3">
        <v>0</v>
      </c>
    </row>
    <row r="61" spans="1:6" ht="15.75">
      <c r="A61" s="3" t="s">
        <v>47</v>
      </c>
      <c r="B61" s="3" t="s">
        <v>106</v>
      </c>
      <c r="C61" s="3" t="s">
        <v>49</v>
      </c>
      <c r="D61" s="3" t="s">
        <v>115</v>
      </c>
      <c r="E61" s="3"/>
      <c r="F61" s="3">
        <v>0</v>
      </c>
    </row>
    <row r="62" spans="1:6" ht="15.75">
      <c r="A62" s="3" t="s">
        <v>47</v>
      </c>
      <c r="B62" s="3" t="s">
        <v>106</v>
      </c>
      <c r="C62" s="3" t="s">
        <v>57</v>
      </c>
      <c r="D62" s="3" t="s">
        <v>116</v>
      </c>
      <c r="E62" s="3"/>
      <c r="F62" s="3">
        <v>0</v>
      </c>
    </row>
    <row r="63" spans="1:6" ht="15.75">
      <c r="A63" s="3" t="s">
        <v>47</v>
      </c>
      <c r="B63" s="3" t="s">
        <v>106</v>
      </c>
      <c r="C63" s="3" t="s">
        <v>57</v>
      </c>
      <c r="D63" s="3" t="s">
        <v>117</v>
      </c>
      <c r="E63" s="3"/>
      <c r="F63" s="3">
        <v>0</v>
      </c>
    </row>
    <row r="64" spans="1:6" ht="15.75">
      <c r="A64" s="3" t="s">
        <v>47</v>
      </c>
      <c r="B64" s="3" t="s">
        <v>118</v>
      </c>
      <c r="C64" s="3" t="s">
        <v>60</v>
      </c>
      <c r="D64" s="3" t="s">
        <v>119</v>
      </c>
      <c r="E64" s="3"/>
      <c r="F64" s="3">
        <v>0</v>
      </c>
    </row>
    <row r="65" spans="1:6" ht="15.75">
      <c r="A65" s="3" t="s">
        <v>47</v>
      </c>
      <c r="B65" s="3" t="s">
        <v>118</v>
      </c>
      <c r="C65" s="3" t="s">
        <v>49</v>
      </c>
      <c r="D65" s="3" t="s">
        <v>120</v>
      </c>
      <c r="E65" s="3"/>
      <c r="F65" s="3">
        <v>0</v>
      </c>
    </row>
    <row r="66" spans="1:6" ht="15.75">
      <c r="A66" s="3" t="s">
        <v>47</v>
      </c>
      <c r="B66" s="3" t="s">
        <v>118</v>
      </c>
      <c r="C66" s="3" t="s">
        <v>57</v>
      </c>
      <c r="D66" s="3" t="s">
        <v>121</v>
      </c>
      <c r="E66" s="3"/>
      <c r="F66" s="3">
        <v>0</v>
      </c>
    </row>
    <row r="67" spans="1:6" ht="15.75">
      <c r="A67" s="3" t="s">
        <v>47</v>
      </c>
      <c r="B67" s="3" t="s">
        <v>118</v>
      </c>
      <c r="C67" s="3" t="s">
        <v>57</v>
      </c>
      <c r="D67" s="3" t="s">
        <v>122</v>
      </c>
      <c r="E67" s="3"/>
      <c r="F67" s="3">
        <v>0</v>
      </c>
    </row>
    <row r="68" spans="1:6" ht="15.75">
      <c r="A68" s="3" t="s">
        <v>47</v>
      </c>
      <c r="B68" s="3" t="s">
        <v>118</v>
      </c>
      <c r="C68" s="3" t="s">
        <v>57</v>
      </c>
      <c r="D68" s="3" t="s">
        <v>123</v>
      </c>
      <c r="E68" s="3"/>
      <c r="F68" s="3">
        <v>0</v>
      </c>
    </row>
    <row r="69" spans="1:6" ht="15.75">
      <c r="A69" s="3" t="s">
        <v>47</v>
      </c>
      <c r="B69" s="3" t="s">
        <v>124</v>
      </c>
      <c r="C69" s="3" t="s">
        <v>60</v>
      </c>
      <c r="D69" s="3" t="s">
        <v>125</v>
      </c>
      <c r="E69" s="3"/>
      <c r="F69" s="3">
        <v>0</v>
      </c>
    </row>
    <row r="70" spans="1:6" ht="15.75">
      <c r="A70" s="3" t="s">
        <v>47</v>
      </c>
      <c r="B70" s="3" t="s">
        <v>124</v>
      </c>
      <c r="C70" s="3" t="s">
        <v>49</v>
      </c>
      <c r="D70" s="3" t="s">
        <v>126</v>
      </c>
      <c r="E70" s="3"/>
      <c r="F70" s="3">
        <v>1</v>
      </c>
    </row>
    <row r="71" spans="1:6" ht="15.75">
      <c r="A71" s="3" t="s">
        <v>47</v>
      </c>
      <c r="B71" s="3" t="s">
        <v>124</v>
      </c>
      <c r="C71" s="3" t="s">
        <v>49</v>
      </c>
      <c r="D71" s="3" t="s">
        <v>127</v>
      </c>
      <c r="E71" s="3"/>
      <c r="F71" s="3">
        <v>1</v>
      </c>
    </row>
    <row r="72" spans="1:6" ht="15.75">
      <c r="A72" s="3" t="s">
        <v>47</v>
      </c>
      <c r="B72" s="3" t="s">
        <v>124</v>
      </c>
      <c r="C72" s="3" t="s">
        <v>57</v>
      </c>
      <c r="D72" s="3" t="s">
        <v>128</v>
      </c>
      <c r="E72" s="3"/>
      <c r="F72" s="3">
        <v>1</v>
      </c>
    </row>
    <row r="73" spans="1:6" ht="15.75">
      <c r="A73" s="3" t="s">
        <v>47</v>
      </c>
      <c r="B73" s="3" t="s">
        <v>124</v>
      </c>
      <c r="C73" s="3" t="s">
        <v>57</v>
      </c>
      <c r="D73" s="3" t="s">
        <v>129</v>
      </c>
      <c r="E73" s="3"/>
      <c r="F73" s="3">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45"/>
  <sheetViews>
    <sheetView showGridLines="0" showRowColHeaders="0" zoomScaleNormal="100" workbookViewId="0">
      <selection activeCell="A10" sqref="A10"/>
    </sheetView>
  </sheetViews>
  <sheetFormatPr defaultColWidth="9.140625" defaultRowHeight="15"/>
  <cols>
    <col min="1" max="1" width="31.7109375" style="190" bestFit="1" customWidth="1"/>
    <col min="2" max="2" width="9.140625" style="165"/>
    <col min="3" max="3" width="20.7109375" style="165" customWidth="1"/>
    <col min="4" max="4" width="16" style="181" customWidth="1"/>
    <col min="5" max="5" width="62.42578125" style="167" customWidth="1"/>
    <col min="6" max="6" width="11" style="167" customWidth="1"/>
    <col min="7" max="7" width="9.140625" style="182"/>
    <col min="8" max="14" width="9.140625" style="165"/>
    <col min="15" max="16" width="21.5703125" style="6"/>
    <col min="17" max="17" width="17.5703125" style="6"/>
    <col min="18" max="22" width="21.5703125" style="6"/>
    <col min="23" max="23" width="12.85546875" style="6"/>
    <col min="24" max="16384" width="9.140625" style="6"/>
  </cols>
  <sheetData>
    <row r="1" spans="1:14" s="164" customFormat="1">
      <c r="A1" s="189"/>
      <c r="D1" s="183"/>
      <c r="E1" s="184"/>
      <c r="F1" s="184"/>
      <c r="G1" s="185"/>
      <c r="H1" s="165"/>
      <c r="I1" s="165"/>
      <c r="J1" s="165"/>
      <c r="K1" s="165"/>
      <c r="L1" s="165"/>
      <c r="M1" s="165"/>
      <c r="N1" s="165"/>
    </row>
    <row r="2" spans="1:14" s="164" customFormat="1">
      <c r="A2" s="189"/>
      <c r="D2" s="183"/>
      <c r="E2" s="184"/>
      <c r="F2" s="184"/>
      <c r="G2" s="185"/>
      <c r="H2" s="165"/>
      <c r="I2" s="165"/>
      <c r="J2" s="165"/>
      <c r="K2" s="165"/>
      <c r="L2" s="165"/>
      <c r="M2" s="165"/>
      <c r="N2" s="165"/>
    </row>
    <row r="3" spans="1:14">
      <c r="D3" s="186"/>
      <c r="E3" s="187"/>
      <c r="F3" s="187"/>
      <c r="G3" s="188"/>
    </row>
    <row r="4" spans="1:14">
      <c r="D4" s="186"/>
      <c r="E4" s="187"/>
      <c r="F4" s="187"/>
      <c r="G4" s="188"/>
    </row>
    <row r="5" spans="1:14">
      <c r="D5" s="186"/>
      <c r="E5" s="187"/>
      <c r="F5" s="187"/>
      <c r="G5" s="188"/>
    </row>
    <row r="6" spans="1:14" s="170" customFormat="1">
      <c r="A6" s="197" t="s">
        <v>174</v>
      </c>
      <c r="B6" s="169"/>
      <c r="C6" s="169"/>
      <c r="H6" s="169"/>
      <c r="I6" s="169"/>
      <c r="J6" s="169"/>
      <c r="K6" s="169"/>
      <c r="L6" s="169"/>
      <c r="M6" s="169"/>
      <c r="N6" s="169"/>
    </row>
    <row r="7" spans="1:14" s="170" customFormat="1">
      <c r="A7" s="196"/>
      <c r="B7" s="169"/>
      <c r="C7" s="171"/>
      <c r="H7" s="169"/>
      <c r="I7" s="172"/>
      <c r="J7" s="172"/>
      <c r="K7" s="172"/>
      <c r="L7" s="172"/>
      <c r="M7" s="169"/>
      <c r="N7" s="169"/>
    </row>
    <row r="8" spans="1:14" s="170" customFormat="1">
      <c r="A8" s="198" t="s">
        <v>175</v>
      </c>
      <c r="B8" s="169"/>
      <c r="C8" s="171"/>
      <c r="H8" s="169"/>
      <c r="I8" s="172"/>
      <c r="J8" s="172"/>
      <c r="K8" s="172"/>
      <c r="L8" s="172"/>
      <c r="M8" s="169"/>
      <c r="N8" s="169"/>
    </row>
    <row r="9" spans="1:14" s="170" customFormat="1">
      <c r="A9" s="196"/>
      <c r="B9" s="169"/>
      <c r="C9" s="171"/>
      <c r="H9" s="169"/>
      <c r="I9" s="172"/>
      <c r="J9" s="172"/>
      <c r="K9" s="172"/>
      <c r="L9" s="172"/>
      <c r="M9" s="169"/>
      <c r="N9" s="169"/>
    </row>
    <row r="10" spans="1:14" s="170" customFormat="1">
      <c r="A10" s="197" t="s">
        <v>176</v>
      </c>
      <c r="B10" s="169"/>
      <c r="C10" s="171"/>
      <c r="H10" s="169"/>
      <c r="I10" s="172"/>
      <c r="J10" s="172"/>
      <c r="K10" s="172"/>
      <c r="L10" s="172"/>
      <c r="M10" s="169"/>
      <c r="N10" s="169"/>
    </row>
    <row r="11" spans="1:14" s="170" customFormat="1">
      <c r="A11" s="196"/>
      <c r="B11" s="169"/>
      <c r="C11" s="171"/>
      <c r="H11" s="169"/>
      <c r="I11" s="172"/>
      <c r="J11" s="172"/>
      <c r="K11" s="172"/>
      <c r="L11" s="172"/>
      <c r="M11" s="169"/>
      <c r="N11" s="169"/>
    </row>
    <row r="12" spans="1:14" s="170" customFormat="1">
      <c r="A12" s="197" t="s">
        <v>177</v>
      </c>
      <c r="B12" s="169"/>
      <c r="C12" s="171"/>
      <c r="H12" s="169"/>
      <c r="I12" s="172"/>
      <c r="J12" s="172"/>
      <c r="K12" s="172"/>
      <c r="L12" s="172"/>
      <c r="M12" s="169"/>
      <c r="N12" s="169"/>
    </row>
    <row r="13" spans="1:14" s="170" customFormat="1">
      <c r="A13" s="196"/>
      <c r="B13" s="169"/>
      <c r="C13" s="171"/>
      <c r="H13" s="169"/>
      <c r="I13" s="172"/>
      <c r="J13" s="172"/>
      <c r="K13" s="172"/>
      <c r="L13" s="172"/>
      <c r="M13" s="169"/>
      <c r="N13" s="169"/>
    </row>
    <row r="14" spans="1:14" s="170" customFormat="1">
      <c r="A14" s="197" t="s">
        <v>178</v>
      </c>
      <c r="B14" s="169"/>
      <c r="C14" s="171"/>
      <c r="H14" s="169"/>
      <c r="I14" s="172"/>
      <c r="J14" s="172"/>
      <c r="K14" s="172"/>
      <c r="L14" s="172"/>
      <c r="M14" s="169"/>
      <c r="N14" s="169"/>
    </row>
    <row r="15" spans="1:14" s="170" customFormat="1">
      <c r="A15" s="191"/>
      <c r="B15" s="169"/>
      <c r="C15" s="171"/>
      <c r="H15" s="169"/>
      <c r="I15" s="172"/>
      <c r="J15" s="172"/>
      <c r="K15" s="172"/>
      <c r="L15" s="172"/>
      <c r="M15" s="169"/>
      <c r="N15" s="169"/>
    </row>
    <row r="16" spans="1:14" s="170" customFormat="1">
      <c r="A16" s="191"/>
      <c r="B16" s="169"/>
      <c r="C16" s="171"/>
      <c r="H16" s="169"/>
      <c r="I16" s="172"/>
      <c r="J16" s="172"/>
      <c r="K16" s="172"/>
      <c r="L16" s="172"/>
      <c r="M16" s="169"/>
      <c r="N16" s="169"/>
    </row>
    <row r="17" spans="1:14" s="170" customFormat="1">
      <c r="A17" s="191"/>
      <c r="B17" s="169"/>
      <c r="C17" s="171"/>
      <c r="H17" s="169"/>
      <c r="I17" s="172"/>
      <c r="J17" s="172"/>
      <c r="K17" s="172"/>
      <c r="L17" s="172"/>
      <c r="M17" s="169"/>
      <c r="N17" s="169"/>
    </row>
    <row r="18" spans="1:14" s="170" customFormat="1">
      <c r="A18" s="191"/>
      <c r="B18" s="169"/>
      <c r="C18" s="171"/>
      <c r="H18" s="169"/>
      <c r="I18" s="172"/>
      <c r="J18" s="172"/>
      <c r="K18" s="172"/>
      <c r="L18" s="172"/>
      <c r="M18" s="169"/>
      <c r="N18" s="169"/>
    </row>
    <row r="19" spans="1:14" s="170" customFormat="1">
      <c r="A19" s="191"/>
      <c r="B19" s="169"/>
      <c r="H19" s="169"/>
      <c r="I19" s="172"/>
      <c r="J19" s="172"/>
      <c r="K19" s="172"/>
      <c r="L19" s="172"/>
      <c r="M19" s="169"/>
      <c r="N19" s="169"/>
    </row>
    <row r="20" spans="1:14" s="170" customFormat="1">
      <c r="A20" s="191"/>
      <c r="B20" s="169"/>
      <c r="C20" s="202" t="s">
        <v>130</v>
      </c>
      <c r="D20" s="298" t="s">
        <v>182</v>
      </c>
      <c r="E20" s="203" t="s">
        <v>131</v>
      </c>
      <c r="F20" s="203" t="s">
        <v>183</v>
      </c>
      <c r="G20" s="204"/>
      <c r="H20" s="169"/>
      <c r="I20" s="172"/>
      <c r="J20" s="172"/>
      <c r="K20" s="172"/>
      <c r="L20" s="172"/>
      <c r="M20" s="169"/>
      <c r="N20" s="169"/>
    </row>
    <row r="21" spans="1:14" s="170" customFormat="1" ht="47.25">
      <c r="A21" s="191"/>
      <c r="B21" s="169"/>
      <c r="C21" s="199" t="s">
        <v>8</v>
      </c>
      <c r="D21" s="173" t="s">
        <v>133</v>
      </c>
      <c r="E21" s="173"/>
      <c r="F21" s="200">
        <v>0</v>
      </c>
      <c r="G21" s="204"/>
      <c r="H21" s="169"/>
      <c r="I21" s="172"/>
      <c r="J21" s="172"/>
      <c r="K21" s="172"/>
      <c r="L21" s="172"/>
      <c r="M21" s="169"/>
      <c r="N21" s="169"/>
    </row>
    <row r="22" spans="1:14" s="170" customFormat="1" ht="31.5">
      <c r="A22" s="191"/>
      <c r="B22" s="169"/>
      <c r="C22" s="199" t="s">
        <v>8</v>
      </c>
      <c r="D22" s="173" t="s">
        <v>10</v>
      </c>
      <c r="E22" s="173"/>
      <c r="F22" s="200">
        <v>0</v>
      </c>
      <c r="G22" s="204"/>
      <c r="H22" s="169"/>
      <c r="I22" s="172"/>
      <c r="J22" s="172"/>
      <c r="K22" s="172"/>
      <c r="L22" s="172"/>
      <c r="M22" s="169"/>
      <c r="N22" s="169"/>
    </row>
    <row r="23" spans="1:14" s="170" customFormat="1" ht="31.5">
      <c r="A23" s="191"/>
      <c r="B23" s="169"/>
      <c r="C23" s="199" t="s">
        <v>8</v>
      </c>
      <c r="D23" s="173" t="s">
        <v>11</v>
      </c>
      <c r="E23" s="173"/>
      <c r="F23" s="200">
        <v>0</v>
      </c>
      <c r="G23" s="204"/>
      <c r="H23" s="169"/>
      <c r="I23" s="172"/>
      <c r="J23" s="172"/>
      <c r="K23" s="172"/>
      <c r="L23" s="172"/>
      <c r="M23" s="169"/>
      <c r="N23" s="169"/>
    </row>
    <row r="24" spans="1:14" s="170" customFormat="1" ht="47.25">
      <c r="A24" s="191"/>
      <c r="B24" s="169"/>
      <c r="C24" s="199" t="s">
        <v>8</v>
      </c>
      <c r="D24" s="173" t="s">
        <v>12</v>
      </c>
      <c r="E24" s="173"/>
      <c r="F24" s="200">
        <v>0</v>
      </c>
      <c r="G24" s="204"/>
      <c r="H24" s="169"/>
      <c r="I24" s="172"/>
      <c r="J24" s="172"/>
      <c r="K24" s="172"/>
      <c r="L24" s="172"/>
      <c r="M24" s="169"/>
      <c r="N24" s="169"/>
    </row>
    <row r="25" spans="1:14" s="170" customFormat="1" ht="47.25">
      <c r="A25" s="191"/>
      <c r="B25" s="169"/>
      <c r="C25" s="199" t="s">
        <v>8</v>
      </c>
      <c r="D25" s="173" t="s">
        <v>13</v>
      </c>
      <c r="E25" s="173"/>
      <c r="F25" s="200">
        <v>0</v>
      </c>
      <c r="G25" s="204"/>
      <c r="H25" s="169"/>
      <c r="I25" s="172"/>
      <c r="J25" s="172"/>
      <c r="K25" s="172"/>
      <c r="L25" s="172"/>
      <c r="M25" s="169"/>
      <c r="N25" s="169"/>
    </row>
    <row r="26" spans="1:14" s="170" customFormat="1" ht="47.25">
      <c r="A26" s="191"/>
      <c r="B26" s="169"/>
      <c r="C26" s="199" t="s">
        <v>8</v>
      </c>
      <c r="D26" s="173" t="s">
        <v>14</v>
      </c>
      <c r="E26" s="173"/>
      <c r="F26" s="200">
        <v>0</v>
      </c>
      <c r="G26" s="204"/>
      <c r="H26" s="169"/>
      <c r="I26" s="172"/>
      <c r="J26" s="172"/>
      <c r="K26" s="172"/>
      <c r="L26" s="172"/>
      <c r="M26" s="169"/>
      <c r="N26" s="169"/>
    </row>
    <row r="27" spans="1:14" s="170" customFormat="1" ht="31.5">
      <c r="A27" s="191"/>
      <c r="B27" s="169"/>
      <c r="C27" s="199" t="s">
        <v>15</v>
      </c>
      <c r="D27" s="173" t="s">
        <v>16</v>
      </c>
      <c r="E27" s="173"/>
      <c r="F27" s="200">
        <v>1</v>
      </c>
      <c r="G27" s="204"/>
      <c r="H27" s="169"/>
      <c r="I27" s="172"/>
      <c r="J27" s="172"/>
      <c r="K27" s="172"/>
      <c r="L27" s="172"/>
      <c r="M27" s="169"/>
      <c r="N27" s="169"/>
    </row>
    <row r="28" spans="1:14" s="170" customFormat="1" ht="47.25">
      <c r="A28" s="191"/>
      <c r="B28" s="169"/>
      <c r="C28" s="199" t="s">
        <v>15</v>
      </c>
      <c r="D28" s="173" t="s">
        <v>17</v>
      </c>
      <c r="E28" s="173"/>
      <c r="F28" s="200">
        <v>0</v>
      </c>
      <c r="G28" s="204"/>
      <c r="H28" s="169"/>
      <c r="I28" s="172"/>
      <c r="J28" s="172"/>
      <c r="K28" s="172"/>
      <c r="L28" s="172"/>
      <c r="M28" s="169"/>
      <c r="N28" s="169"/>
    </row>
    <row r="29" spans="1:14" s="170" customFormat="1" ht="47.25">
      <c r="A29" s="191"/>
      <c r="B29" s="169"/>
      <c r="C29" s="199" t="s">
        <v>15</v>
      </c>
      <c r="D29" s="173" t="s">
        <v>18</v>
      </c>
      <c r="E29" s="173"/>
      <c r="F29" s="200">
        <v>0</v>
      </c>
      <c r="G29" s="204"/>
      <c r="H29" s="169"/>
      <c r="I29" s="172"/>
      <c r="J29" s="172"/>
      <c r="K29" s="172"/>
      <c r="L29" s="172"/>
      <c r="M29" s="169"/>
      <c r="N29" s="169"/>
    </row>
    <row r="30" spans="1:14" s="170" customFormat="1" ht="94.5">
      <c r="A30" s="191"/>
      <c r="B30" s="169"/>
      <c r="C30" s="199" t="s">
        <v>15</v>
      </c>
      <c r="D30" s="173" t="s">
        <v>19</v>
      </c>
      <c r="E30" s="173"/>
      <c r="F30" s="200">
        <v>0</v>
      </c>
      <c r="G30" s="204"/>
      <c r="H30" s="169"/>
      <c r="I30" s="172"/>
      <c r="J30" s="172"/>
      <c r="K30" s="172"/>
      <c r="L30" s="172"/>
      <c r="M30" s="169"/>
      <c r="N30" s="169"/>
    </row>
    <row r="31" spans="1:14" s="170" customFormat="1" ht="31.5">
      <c r="A31" s="191"/>
      <c r="B31" s="169"/>
      <c r="C31" s="199" t="s">
        <v>20</v>
      </c>
      <c r="D31" s="173" t="s">
        <v>21</v>
      </c>
      <c r="E31" s="173"/>
      <c r="F31" s="200">
        <v>1</v>
      </c>
      <c r="G31" s="204"/>
      <c r="H31" s="169"/>
      <c r="I31" s="172"/>
      <c r="J31" s="172"/>
      <c r="K31" s="172"/>
      <c r="L31" s="172"/>
      <c r="M31" s="169"/>
      <c r="N31" s="169"/>
    </row>
    <row r="32" spans="1:14" s="170" customFormat="1" ht="31.5">
      <c r="A32" s="191"/>
      <c r="B32" s="169"/>
      <c r="C32" s="199" t="s">
        <v>20</v>
      </c>
      <c r="D32" s="173" t="s">
        <v>22</v>
      </c>
      <c r="E32" s="173"/>
      <c r="F32" s="200">
        <f>'Core section Data Entry'!J11</f>
        <v>0</v>
      </c>
      <c r="G32" s="204"/>
      <c r="H32" s="169"/>
      <c r="I32" s="172"/>
      <c r="J32" s="172"/>
      <c r="K32" s="172"/>
      <c r="L32" s="172"/>
      <c r="M32" s="169"/>
      <c r="N32" s="169"/>
    </row>
    <row r="33" spans="1:14" s="170" customFormat="1" ht="78.75">
      <c r="A33" s="191"/>
      <c r="B33" s="169"/>
      <c r="C33" s="199" t="s">
        <v>20</v>
      </c>
      <c r="D33" s="173" t="s">
        <v>23</v>
      </c>
      <c r="E33" s="173"/>
      <c r="F33" s="200">
        <v>1</v>
      </c>
      <c r="G33" s="204"/>
      <c r="H33" s="169"/>
      <c r="I33" s="172"/>
      <c r="J33" s="172"/>
      <c r="K33" s="172"/>
      <c r="L33" s="172"/>
      <c r="M33" s="169"/>
      <c r="N33" s="169"/>
    </row>
    <row r="34" spans="1:14" s="170" customFormat="1" ht="78.75">
      <c r="A34" s="191"/>
      <c r="B34" s="169"/>
      <c r="C34" s="199" t="s">
        <v>20</v>
      </c>
      <c r="D34" s="173" t="s">
        <v>24</v>
      </c>
      <c r="E34" s="173"/>
      <c r="F34" s="200">
        <f>'Core section Data Entry'!J13</f>
        <v>0</v>
      </c>
      <c r="G34" s="204"/>
      <c r="H34" s="169"/>
      <c r="I34" s="172"/>
      <c r="J34" s="172"/>
      <c r="K34" s="172"/>
      <c r="L34" s="172"/>
      <c r="M34" s="169"/>
      <c r="N34" s="169"/>
    </row>
    <row r="35" spans="1:14" s="170" customFormat="1" ht="63">
      <c r="A35" s="191"/>
      <c r="B35" s="169"/>
      <c r="C35" s="199" t="s">
        <v>20</v>
      </c>
      <c r="D35" s="173" t="s">
        <v>25</v>
      </c>
      <c r="E35" s="173"/>
      <c r="F35" s="200">
        <v>1</v>
      </c>
      <c r="G35" s="204"/>
      <c r="H35" s="169"/>
      <c r="I35" s="172"/>
      <c r="J35" s="172"/>
      <c r="K35" s="172"/>
      <c r="L35" s="172"/>
      <c r="M35" s="169"/>
      <c r="N35" s="169"/>
    </row>
    <row r="36" spans="1:14" s="170" customFormat="1" ht="173.25">
      <c r="A36" s="191"/>
      <c r="B36" s="169"/>
      <c r="C36" s="199" t="s">
        <v>20</v>
      </c>
      <c r="D36" s="173" t="s">
        <v>26</v>
      </c>
      <c r="E36" s="173"/>
      <c r="F36" s="200">
        <f>'Core section Data Entry'!J15</f>
        <v>0</v>
      </c>
      <c r="G36" s="204"/>
      <c r="H36" s="169"/>
      <c r="I36" s="172"/>
      <c r="J36" s="172"/>
      <c r="K36" s="172"/>
      <c r="L36" s="172"/>
      <c r="M36" s="169"/>
      <c r="N36" s="169"/>
    </row>
    <row r="37" spans="1:14" s="170" customFormat="1" ht="94.5">
      <c r="A37" s="191"/>
      <c r="B37" s="169"/>
      <c r="C37" s="199" t="s">
        <v>20</v>
      </c>
      <c r="D37" s="173" t="s">
        <v>27</v>
      </c>
      <c r="E37" s="173"/>
      <c r="F37" s="200">
        <v>1</v>
      </c>
      <c r="G37" s="204"/>
      <c r="H37" s="169"/>
      <c r="I37" s="172"/>
      <c r="J37" s="172"/>
      <c r="K37" s="172"/>
      <c r="L37" s="172"/>
      <c r="M37" s="169"/>
      <c r="N37" s="169"/>
    </row>
    <row r="38" spans="1:14" s="170" customFormat="1" ht="15.75">
      <c r="A38" s="191"/>
      <c r="B38" s="169"/>
      <c r="C38" s="199" t="s">
        <v>20</v>
      </c>
      <c r="D38" s="173" t="s">
        <v>28</v>
      </c>
      <c r="E38" s="173"/>
      <c r="F38" s="200">
        <f>'Core section Data Entry'!J17</f>
        <v>0</v>
      </c>
      <c r="G38" s="204"/>
      <c r="H38" s="169"/>
      <c r="I38" s="172"/>
      <c r="J38" s="172"/>
      <c r="K38" s="172"/>
      <c r="L38" s="172"/>
      <c r="M38" s="169"/>
      <c r="N38" s="169"/>
    </row>
    <row r="39" spans="1:14" s="170" customFormat="1" ht="47.25">
      <c r="A39" s="191"/>
      <c r="B39" s="169"/>
      <c r="C39" s="199" t="s">
        <v>20</v>
      </c>
      <c r="D39" s="173" t="s">
        <v>29</v>
      </c>
      <c r="E39" s="173"/>
      <c r="F39" s="200">
        <f>'Core section Data Entry'!J18</f>
        <v>0</v>
      </c>
      <c r="G39" s="204"/>
      <c r="H39" s="169"/>
      <c r="I39" s="172"/>
      <c r="J39" s="172"/>
      <c r="K39" s="172"/>
      <c r="L39" s="172"/>
      <c r="M39" s="169"/>
      <c r="N39" s="169"/>
    </row>
    <row r="40" spans="1:14" s="170" customFormat="1" ht="94.5">
      <c r="A40" s="191"/>
      <c r="B40" s="169"/>
      <c r="C40" s="199" t="s">
        <v>30</v>
      </c>
      <c r="D40" s="173" t="s">
        <v>31</v>
      </c>
      <c r="E40" s="173"/>
      <c r="F40" s="201">
        <v>1</v>
      </c>
      <c r="G40" s="204"/>
      <c r="H40" s="169"/>
      <c r="I40" s="172"/>
      <c r="J40" s="172"/>
      <c r="K40" s="172"/>
      <c r="L40" s="172"/>
      <c r="M40" s="169"/>
      <c r="N40" s="169"/>
    </row>
    <row r="41" spans="1:14" s="170" customFormat="1" ht="78.75">
      <c r="A41" s="191"/>
      <c r="B41" s="169"/>
      <c r="C41" s="199" t="s">
        <v>30</v>
      </c>
      <c r="D41" s="173" t="s">
        <v>32</v>
      </c>
      <c r="E41" s="173"/>
      <c r="F41" s="201">
        <v>1</v>
      </c>
      <c r="G41" s="204"/>
      <c r="H41" s="169"/>
      <c r="I41" s="172"/>
      <c r="J41" s="172"/>
      <c r="K41" s="172"/>
      <c r="L41" s="172"/>
      <c r="M41" s="169"/>
      <c r="N41" s="169"/>
    </row>
    <row r="42" spans="1:14" s="170" customFormat="1" ht="94.5">
      <c r="A42" s="191"/>
      <c r="B42" s="169"/>
      <c r="C42" s="199" t="s">
        <v>30</v>
      </c>
      <c r="D42" s="173" t="s">
        <v>33</v>
      </c>
      <c r="E42" s="173"/>
      <c r="F42" s="201">
        <v>0</v>
      </c>
      <c r="G42" s="204"/>
      <c r="H42" s="169"/>
      <c r="I42" s="172"/>
      <c r="J42" s="172"/>
      <c r="K42" s="172"/>
      <c r="L42" s="172"/>
      <c r="M42" s="169"/>
      <c r="N42" s="169"/>
    </row>
    <row r="43" spans="1:14" s="170" customFormat="1" ht="78.75">
      <c r="A43" s="191"/>
      <c r="B43" s="169"/>
      <c r="C43" s="199" t="s">
        <v>30</v>
      </c>
      <c r="D43" s="173" t="s">
        <v>34</v>
      </c>
      <c r="E43" s="173"/>
      <c r="F43" s="201">
        <v>1</v>
      </c>
      <c r="G43" s="204"/>
      <c r="H43" s="169"/>
      <c r="I43" s="172"/>
      <c r="J43" s="172"/>
      <c r="K43" s="172"/>
      <c r="L43" s="172"/>
      <c r="M43" s="169"/>
      <c r="N43" s="169"/>
    </row>
    <row r="44" spans="1:14" s="170" customFormat="1" ht="47.25">
      <c r="A44" s="191"/>
      <c r="B44" s="169"/>
      <c r="C44" s="199" t="s">
        <v>35</v>
      </c>
      <c r="D44" s="173" t="s">
        <v>36</v>
      </c>
      <c r="E44" s="173"/>
      <c r="F44" s="200">
        <v>1</v>
      </c>
      <c r="G44" s="204"/>
      <c r="H44" s="169"/>
      <c r="I44" s="172"/>
      <c r="J44" s="172"/>
      <c r="K44" s="172"/>
      <c r="L44" s="172"/>
      <c r="M44" s="169"/>
      <c r="N44" s="169"/>
    </row>
    <row r="45" spans="1:14" s="170" customFormat="1" ht="47.25">
      <c r="A45" s="191"/>
      <c r="B45" s="169"/>
      <c r="C45" s="199" t="s">
        <v>35</v>
      </c>
      <c r="D45" s="173" t="s">
        <v>37</v>
      </c>
      <c r="E45" s="173"/>
      <c r="F45" s="200">
        <f>'Core section Data Entry'!N11</f>
        <v>0</v>
      </c>
      <c r="G45" s="204"/>
      <c r="H45" s="169"/>
      <c r="I45" s="172"/>
      <c r="J45" s="172"/>
      <c r="K45" s="172"/>
      <c r="L45" s="172"/>
      <c r="M45" s="169"/>
      <c r="N45" s="169"/>
    </row>
    <row r="46" spans="1:14" s="170" customFormat="1" ht="15.75">
      <c r="A46" s="191"/>
      <c r="B46" s="169"/>
      <c r="C46" s="199" t="s">
        <v>35</v>
      </c>
      <c r="D46" s="173" t="s">
        <v>38</v>
      </c>
      <c r="E46" s="173"/>
      <c r="F46" s="200">
        <f>'Core section Data Entry'!N12</f>
        <v>0</v>
      </c>
      <c r="G46" s="204"/>
      <c r="H46" s="169"/>
      <c r="I46" s="172"/>
      <c r="J46" s="172"/>
      <c r="K46" s="172"/>
      <c r="L46" s="172"/>
      <c r="M46" s="169"/>
      <c r="N46" s="169"/>
    </row>
    <row r="47" spans="1:14" s="170" customFormat="1" ht="31.5">
      <c r="A47" s="191"/>
      <c r="B47" s="169"/>
      <c r="C47" s="199" t="s">
        <v>35</v>
      </c>
      <c r="D47" s="173" t="s">
        <v>39</v>
      </c>
      <c r="E47" s="173"/>
      <c r="F47" s="200">
        <f>'Core section Data Entry'!N13</f>
        <v>0</v>
      </c>
      <c r="G47" s="204"/>
      <c r="H47" s="169"/>
      <c r="I47" s="172"/>
      <c r="J47" s="172"/>
      <c r="K47" s="172"/>
      <c r="L47" s="172"/>
      <c r="M47" s="169"/>
      <c r="N47" s="169"/>
    </row>
    <row r="48" spans="1:14" s="170" customFormat="1" ht="47.25">
      <c r="A48" s="191"/>
      <c r="B48" s="169"/>
      <c r="C48" s="199" t="s">
        <v>35</v>
      </c>
      <c r="D48" s="173" t="s">
        <v>40</v>
      </c>
      <c r="E48" s="173"/>
      <c r="F48" s="200">
        <v>1</v>
      </c>
      <c r="G48" s="204"/>
      <c r="H48" s="169"/>
      <c r="I48" s="172"/>
      <c r="J48" s="172"/>
      <c r="K48" s="172"/>
      <c r="L48" s="172"/>
      <c r="M48" s="169"/>
      <c r="N48" s="169"/>
    </row>
    <row r="49" spans="1:14" s="170" customFormat="1" ht="47.25">
      <c r="A49" s="191"/>
      <c r="B49" s="169"/>
      <c r="C49" s="199" t="s">
        <v>35</v>
      </c>
      <c r="D49" s="173" t="s">
        <v>41</v>
      </c>
      <c r="E49" s="173"/>
      <c r="F49" s="200">
        <f>'Core section Data Entry'!N15</f>
        <v>0</v>
      </c>
      <c r="G49" s="204"/>
      <c r="H49" s="169"/>
      <c r="I49" s="172"/>
      <c r="J49" s="172"/>
      <c r="K49" s="172"/>
      <c r="L49" s="172"/>
      <c r="M49" s="169"/>
      <c r="N49" s="169"/>
    </row>
    <row r="50" spans="1:14" s="170" customFormat="1" ht="63">
      <c r="A50" s="191"/>
      <c r="B50" s="169"/>
      <c r="C50" s="199" t="s">
        <v>35</v>
      </c>
      <c r="D50" s="173" t="s">
        <v>42</v>
      </c>
      <c r="E50" s="173"/>
      <c r="F50" s="200">
        <v>1</v>
      </c>
      <c r="G50" s="204"/>
      <c r="H50" s="169"/>
      <c r="I50" s="172"/>
      <c r="J50" s="172"/>
      <c r="K50" s="172"/>
      <c r="L50" s="172"/>
      <c r="M50" s="169"/>
      <c r="N50" s="169"/>
    </row>
    <row r="51" spans="1:14" s="170" customFormat="1" ht="94.5">
      <c r="A51" s="191"/>
      <c r="B51" s="169"/>
      <c r="C51" s="199" t="s">
        <v>43</v>
      </c>
      <c r="D51" s="173" t="s">
        <v>44</v>
      </c>
      <c r="E51" s="173"/>
      <c r="F51" s="200">
        <f>'Core section Data Entry'!P10</f>
        <v>0</v>
      </c>
      <c r="G51" s="204"/>
      <c r="H51" s="169"/>
      <c r="I51" s="172"/>
      <c r="J51" s="172"/>
      <c r="K51" s="172"/>
      <c r="L51" s="172"/>
      <c r="M51" s="169"/>
      <c r="N51" s="169"/>
    </row>
    <row r="52" spans="1:14" ht="63">
      <c r="C52" s="199" t="s">
        <v>43</v>
      </c>
      <c r="D52" s="173" t="s">
        <v>45</v>
      </c>
      <c r="E52" s="173"/>
      <c r="F52" s="200">
        <f>'Core section Data Entry'!P11</f>
        <v>0</v>
      </c>
      <c r="G52" s="188"/>
      <c r="I52" s="177"/>
      <c r="J52" s="177"/>
      <c r="K52" s="177"/>
      <c r="L52" s="177"/>
    </row>
    <row r="53" spans="1:14" ht="63">
      <c r="C53" s="199" t="s">
        <v>43</v>
      </c>
      <c r="D53" s="173" t="s">
        <v>46</v>
      </c>
      <c r="E53" s="173"/>
      <c r="F53" s="200">
        <v>1</v>
      </c>
      <c r="G53" s="188"/>
      <c r="I53" s="177"/>
      <c r="J53" s="177"/>
      <c r="K53" s="177"/>
      <c r="L53" s="177"/>
    </row>
    <row r="54" spans="1:14">
      <c r="C54" s="177"/>
      <c r="D54" s="186"/>
      <c r="E54" s="187"/>
      <c r="F54" s="187"/>
      <c r="G54" s="188"/>
      <c r="I54" s="177"/>
      <c r="J54" s="177"/>
      <c r="K54" s="177"/>
      <c r="L54" s="177"/>
    </row>
    <row r="55" spans="1:14">
      <c r="I55" s="177"/>
      <c r="J55" s="177"/>
      <c r="K55" s="177"/>
      <c r="L55" s="177"/>
    </row>
    <row r="56" spans="1:14">
      <c r="I56" s="177"/>
      <c r="J56" s="177"/>
      <c r="K56" s="177"/>
      <c r="L56" s="177"/>
    </row>
    <row r="57" spans="1:14">
      <c r="I57" s="177"/>
      <c r="J57" s="177"/>
      <c r="K57" s="177"/>
      <c r="L57" s="177"/>
    </row>
    <row r="58" spans="1:14">
      <c r="I58" s="177"/>
      <c r="J58" s="177"/>
      <c r="K58" s="177"/>
      <c r="L58" s="177"/>
    </row>
    <row r="59" spans="1:14">
      <c r="I59" s="177"/>
      <c r="J59" s="177"/>
      <c r="K59" s="177"/>
      <c r="L59" s="177"/>
    </row>
    <row r="60" spans="1:14">
      <c r="I60" s="177"/>
      <c r="J60" s="177"/>
      <c r="K60" s="177"/>
      <c r="L60" s="177"/>
    </row>
    <row r="61" spans="1:14">
      <c r="I61" s="177"/>
      <c r="J61" s="177"/>
      <c r="K61" s="177"/>
      <c r="L61" s="177"/>
    </row>
    <row r="62" spans="1:14">
      <c r="I62" s="177"/>
      <c r="J62" s="177"/>
      <c r="K62" s="177"/>
      <c r="L62" s="177"/>
    </row>
    <row r="63" spans="1:14">
      <c r="I63" s="177"/>
      <c r="J63" s="177"/>
      <c r="K63" s="177"/>
      <c r="L63" s="177"/>
    </row>
    <row r="64" spans="1:14">
      <c r="I64" s="177"/>
      <c r="J64" s="177"/>
      <c r="K64" s="177"/>
      <c r="L64" s="177"/>
    </row>
    <row r="65" spans="9:12">
      <c r="I65" s="177"/>
      <c r="J65" s="177"/>
      <c r="K65" s="177"/>
      <c r="L65" s="177"/>
    </row>
    <row r="66" spans="9:12">
      <c r="I66" s="177"/>
      <c r="J66" s="177"/>
      <c r="K66" s="177"/>
      <c r="L66" s="177"/>
    </row>
    <row r="67" spans="9:12">
      <c r="I67" s="177"/>
      <c r="J67" s="177"/>
      <c r="K67" s="177"/>
      <c r="L67" s="177"/>
    </row>
    <row r="68" spans="9:12">
      <c r="I68" s="177"/>
      <c r="J68" s="177"/>
      <c r="K68" s="177"/>
      <c r="L68" s="177"/>
    </row>
    <row r="69" spans="9:12">
      <c r="I69" s="177"/>
      <c r="J69" s="177"/>
      <c r="K69" s="177"/>
      <c r="L69" s="177"/>
    </row>
    <row r="70" spans="9:12">
      <c r="I70" s="177"/>
      <c r="J70" s="177"/>
      <c r="K70" s="177"/>
      <c r="L70" s="177"/>
    </row>
    <row r="71" spans="9:12">
      <c r="I71" s="177"/>
      <c r="J71" s="177"/>
      <c r="K71" s="177"/>
      <c r="L71" s="177"/>
    </row>
    <row r="72" spans="9:12">
      <c r="I72" s="177"/>
      <c r="J72" s="177"/>
      <c r="K72" s="177"/>
      <c r="L72" s="177"/>
    </row>
    <row r="73" spans="9:12">
      <c r="I73" s="177"/>
      <c r="J73" s="177"/>
      <c r="K73" s="177"/>
      <c r="L73" s="177"/>
    </row>
    <row r="74" spans="9:12">
      <c r="I74" s="177"/>
      <c r="J74" s="177"/>
      <c r="K74" s="177"/>
      <c r="L74" s="177"/>
    </row>
    <row r="75" spans="9:12">
      <c r="I75" s="177"/>
      <c r="J75" s="177"/>
      <c r="K75" s="177"/>
      <c r="L75" s="177"/>
    </row>
    <row r="76" spans="9:12">
      <c r="I76" s="177"/>
      <c r="J76" s="177"/>
      <c r="K76" s="177"/>
      <c r="L76" s="177"/>
    </row>
    <row r="77" spans="9:12">
      <c r="I77" s="177"/>
      <c r="J77" s="177"/>
      <c r="K77" s="177"/>
      <c r="L77" s="177"/>
    </row>
    <row r="78" spans="9:12">
      <c r="I78" s="177"/>
      <c r="J78" s="177"/>
      <c r="K78" s="177"/>
      <c r="L78" s="177"/>
    </row>
    <row r="79" spans="9:12">
      <c r="I79" s="177"/>
      <c r="J79" s="177"/>
      <c r="K79" s="177"/>
      <c r="L79" s="177"/>
    </row>
    <row r="80" spans="9:12">
      <c r="I80" s="177"/>
      <c r="J80" s="177"/>
      <c r="K80" s="177"/>
      <c r="L80" s="177"/>
    </row>
    <row r="81" spans="4:12">
      <c r="I81" s="177"/>
      <c r="J81" s="177"/>
      <c r="K81" s="177"/>
      <c r="L81" s="177"/>
    </row>
    <row r="82" spans="4:12">
      <c r="I82" s="177"/>
      <c r="J82" s="177"/>
      <c r="K82" s="177"/>
      <c r="L82" s="177"/>
    </row>
    <row r="83" spans="4:12">
      <c r="I83" s="177"/>
      <c r="J83" s="177"/>
      <c r="K83" s="177"/>
      <c r="L83" s="177"/>
    </row>
    <row r="84" spans="4:12">
      <c r="I84" s="177"/>
      <c r="J84" s="177"/>
      <c r="K84" s="177"/>
      <c r="L84" s="177"/>
    </row>
    <row r="85" spans="4:12" ht="15.75">
      <c r="D85" s="174"/>
      <c r="E85" s="172"/>
      <c r="F85" s="172"/>
      <c r="G85" s="175"/>
      <c r="I85" s="177"/>
      <c r="J85" s="177"/>
      <c r="K85" s="177"/>
      <c r="L85" s="177"/>
    </row>
    <row r="86" spans="4:12" ht="15.75">
      <c r="D86" s="174"/>
      <c r="E86" s="172"/>
      <c r="F86" s="172"/>
      <c r="G86" s="175"/>
      <c r="I86" s="177"/>
      <c r="J86" s="177"/>
      <c r="K86" s="177"/>
      <c r="L86" s="177"/>
    </row>
    <row r="87" spans="4:12" ht="15.75">
      <c r="D87" s="174"/>
      <c r="E87" s="172"/>
      <c r="F87" s="172"/>
      <c r="G87" s="175"/>
      <c r="I87" s="177"/>
      <c r="J87" s="177"/>
      <c r="K87" s="177"/>
      <c r="L87" s="177"/>
    </row>
    <row r="88" spans="4:12" ht="15.75">
      <c r="D88" s="174"/>
      <c r="E88" s="172"/>
      <c r="F88" s="172"/>
      <c r="G88" s="175"/>
      <c r="I88" s="177"/>
      <c r="J88" s="177"/>
      <c r="K88" s="177"/>
      <c r="L88" s="177"/>
    </row>
    <row r="89" spans="4:12" ht="15.75">
      <c r="D89" s="174"/>
      <c r="E89" s="172"/>
      <c r="F89" s="172"/>
      <c r="G89" s="175"/>
      <c r="I89" s="177"/>
      <c r="J89" s="177"/>
      <c r="K89" s="177"/>
      <c r="L89" s="177"/>
    </row>
    <row r="90" spans="4:12" ht="15.75">
      <c r="D90" s="174"/>
      <c r="E90" s="172"/>
      <c r="F90" s="172"/>
      <c r="G90" s="175"/>
      <c r="I90" s="177"/>
      <c r="J90" s="177"/>
      <c r="K90" s="177"/>
      <c r="L90" s="177"/>
    </row>
    <row r="91" spans="4:12" ht="15.75">
      <c r="D91" s="174"/>
      <c r="E91" s="172"/>
      <c r="F91" s="172"/>
      <c r="G91" s="175"/>
      <c r="I91" s="177"/>
      <c r="J91" s="177"/>
      <c r="K91" s="177"/>
      <c r="L91" s="177"/>
    </row>
    <row r="92" spans="4:12" ht="15.75">
      <c r="D92" s="174"/>
      <c r="E92" s="172"/>
      <c r="F92" s="172"/>
      <c r="G92" s="175"/>
      <c r="I92" s="177"/>
      <c r="J92" s="177"/>
      <c r="K92" s="177"/>
      <c r="L92" s="177"/>
    </row>
    <row r="93" spans="4:12">
      <c r="D93" s="174"/>
      <c r="E93" s="172"/>
      <c r="F93" s="172"/>
      <c r="G93" s="176"/>
      <c r="I93" s="177"/>
      <c r="J93" s="177"/>
      <c r="K93" s="177"/>
      <c r="L93" s="177"/>
    </row>
    <row r="94" spans="4:12">
      <c r="D94" s="174"/>
      <c r="E94" s="172"/>
      <c r="F94" s="172"/>
      <c r="G94" s="176"/>
      <c r="I94" s="177"/>
      <c r="J94" s="177"/>
      <c r="K94" s="177"/>
      <c r="L94" s="177"/>
    </row>
    <row r="95" spans="4:12">
      <c r="D95" s="174"/>
      <c r="E95" s="172"/>
      <c r="F95" s="172"/>
      <c r="G95" s="176"/>
      <c r="I95" s="177"/>
      <c r="J95" s="177"/>
      <c r="K95" s="177"/>
      <c r="L95" s="177"/>
    </row>
    <row r="96" spans="4:12">
      <c r="D96" s="174"/>
      <c r="E96" s="172"/>
      <c r="F96" s="172"/>
      <c r="G96" s="176"/>
      <c r="I96" s="177"/>
      <c r="J96" s="177"/>
      <c r="K96" s="177"/>
      <c r="L96" s="177"/>
    </row>
    <row r="97" spans="4:12">
      <c r="D97" s="166"/>
      <c r="G97" s="168"/>
      <c r="I97" s="177"/>
      <c r="J97" s="177"/>
      <c r="K97" s="177"/>
      <c r="L97" s="177"/>
    </row>
    <row r="98" spans="4:12">
      <c r="D98" s="166"/>
      <c r="G98" s="168"/>
      <c r="I98" s="177"/>
      <c r="J98" s="177"/>
      <c r="K98" s="177"/>
      <c r="L98" s="177"/>
    </row>
    <row r="99" spans="4:12">
      <c r="D99" s="166"/>
      <c r="G99" s="168"/>
      <c r="I99" s="177"/>
      <c r="J99" s="177"/>
      <c r="K99" s="177"/>
      <c r="L99" s="177"/>
    </row>
    <row r="100" spans="4:12">
      <c r="D100" s="166"/>
      <c r="G100" s="168"/>
      <c r="I100" s="177"/>
      <c r="J100" s="177"/>
      <c r="K100" s="177"/>
      <c r="L100" s="177"/>
    </row>
    <row r="101" spans="4:12">
      <c r="D101" s="166"/>
      <c r="G101" s="168"/>
      <c r="I101" s="177"/>
      <c r="J101" s="177"/>
      <c r="K101" s="177"/>
      <c r="L101" s="177"/>
    </row>
    <row r="102" spans="4:12">
      <c r="D102" s="166"/>
      <c r="G102" s="168"/>
      <c r="I102" s="177"/>
      <c r="J102" s="177"/>
      <c r="K102" s="177"/>
      <c r="L102" s="177"/>
    </row>
    <row r="103" spans="4:12">
      <c r="D103" s="166"/>
      <c r="G103" s="168"/>
      <c r="I103" s="177"/>
      <c r="J103" s="177"/>
      <c r="K103" s="177"/>
      <c r="L103" s="177"/>
    </row>
    <row r="104" spans="4:12">
      <c r="D104" s="166"/>
      <c r="G104" s="168"/>
      <c r="I104" s="177"/>
      <c r="J104" s="177"/>
      <c r="K104" s="177"/>
      <c r="L104" s="177"/>
    </row>
    <row r="105" spans="4:12">
      <c r="D105" s="166"/>
      <c r="G105" s="168"/>
      <c r="I105" s="177"/>
      <c r="J105" s="177"/>
      <c r="K105" s="177"/>
      <c r="L105" s="177"/>
    </row>
    <row r="106" spans="4:12">
      <c r="D106" s="166"/>
      <c r="G106" s="168"/>
      <c r="I106" s="177"/>
      <c r="J106" s="177"/>
      <c r="K106" s="177"/>
      <c r="L106" s="177"/>
    </row>
    <row r="107" spans="4:12">
      <c r="D107" s="166"/>
      <c r="G107" s="168"/>
      <c r="I107" s="177"/>
      <c r="J107" s="177"/>
      <c r="K107" s="177"/>
      <c r="L107" s="177"/>
    </row>
    <row r="108" spans="4:12">
      <c r="D108" s="166"/>
      <c r="G108" s="168"/>
      <c r="I108" s="177"/>
      <c r="J108" s="177"/>
      <c r="K108" s="177"/>
      <c r="L108" s="177"/>
    </row>
    <row r="109" spans="4:12">
      <c r="D109" s="166"/>
      <c r="G109" s="168"/>
      <c r="I109" s="177"/>
      <c r="J109" s="177"/>
      <c r="K109" s="177"/>
      <c r="L109" s="177"/>
    </row>
    <row r="110" spans="4:12">
      <c r="D110" s="166"/>
      <c r="G110" s="168"/>
      <c r="I110" s="177"/>
      <c r="J110" s="177"/>
      <c r="K110" s="177"/>
      <c r="L110" s="177"/>
    </row>
    <row r="111" spans="4:12">
      <c r="D111" s="166"/>
      <c r="G111" s="168"/>
      <c r="I111" s="177"/>
      <c r="J111" s="177"/>
      <c r="K111" s="177"/>
      <c r="L111" s="177"/>
    </row>
    <row r="112" spans="4:12">
      <c r="D112" s="166"/>
      <c r="G112" s="168"/>
      <c r="I112" s="177"/>
      <c r="J112" s="177"/>
      <c r="K112" s="177"/>
      <c r="L112" s="177"/>
    </row>
    <row r="113" spans="4:12">
      <c r="D113" s="166"/>
      <c r="G113" s="168"/>
      <c r="I113" s="177"/>
      <c r="J113" s="177"/>
      <c r="K113" s="177"/>
      <c r="L113" s="177"/>
    </row>
    <row r="114" spans="4:12">
      <c r="D114" s="166"/>
      <c r="G114" s="168"/>
      <c r="I114" s="177"/>
      <c r="J114" s="177"/>
      <c r="K114" s="177"/>
      <c r="L114" s="177"/>
    </row>
    <row r="115" spans="4:12">
      <c r="D115" s="166"/>
      <c r="G115" s="168"/>
      <c r="I115" s="177"/>
      <c r="J115" s="177"/>
      <c r="K115" s="177"/>
      <c r="L115" s="177"/>
    </row>
    <row r="116" spans="4:12">
      <c r="D116" s="166"/>
      <c r="G116" s="168"/>
      <c r="I116" s="177"/>
      <c r="J116" s="177"/>
      <c r="K116" s="177"/>
      <c r="L116" s="177"/>
    </row>
    <row r="117" spans="4:12">
      <c r="D117" s="166"/>
      <c r="G117" s="168"/>
      <c r="I117" s="177"/>
      <c r="J117" s="177"/>
      <c r="K117" s="177"/>
      <c r="L117" s="177"/>
    </row>
    <row r="118" spans="4:12">
      <c r="D118" s="166"/>
      <c r="G118" s="168"/>
      <c r="I118" s="177"/>
      <c r="J118" s="177"/>
      <c r="K118" s="177"/>
      <c r="L118" s="177"/>
    </row>
    <row r="119" spans="4:12">
      <c r="D119" s="166"/>
      <c r="G119" s="168"/>
      <c r="I119" s="177"/>
      <c r="J119" s="177"/>
      <c r="K119" s="177"/>
      <c r="L119" s="177"/>
    </row>
    <row r="120" spans="4:12">
      <c r="D120" s="166"/>
      <c r="G120" s="168"/>
      <c r="I120" s="177"/>
      <c r="J120" s="177"/>
      <c r="K120" s="177"/>
      <c r="L120" s="177"/>
    </row>
    <row r="121" spans="4:12">
      <c r="D121" s="166"/>
      <c r="G121" s="168"/>
      <c r="I121" s="177"/>
      <c r="J121" s="177"/>
      <c r="K121" s="177"/>
      <c r="L121" s="177"/>
    </row>
    <row r="122" spans="4:12">
      <c r="D122" s="166"/>
      <c r="G122" s="168"/>
      <c r="I122" s="177"/>
      <c r="J122" s="177"/>
      <c r="K122" s="177"/>
      <c r="L122" s="177"/>
    </row>
    <row r="123" spans="4:12">
      <c r="D123" s="166"/>
      <c r="G123" s="168"/>
      <c r="I123" s="177"/>
      <c r="J123" s="177"/>
      <c r="K123" s="177"/>
      <c r="L123" s="177"/>
    </row>
    <row r="124" spans="4:12">
      <c r="D124" s="166"/>
      <c r="G124" s="168"/>
      <c r="I124" s="177"/>
      <c r="J124" s="177"/>
      <c r="K124" s="177"/>
      <c r="L124" s="177"/>
    </row>
    <row r="125" spans="4:12">
      <c r="D125" s="166"/>
      <c r="G125" s="168"/>
      <c r="I125" s="177"/>
      <c r="J125" s="177"/>
      <c r="K125" s="177"/>
      <c r="L125" s="177"/>
    </row>
    <row r="126" spans="4:12">
      <c r="D126" s="166"/>
      <c r="G126" s="168"/>
      <c r="I126" s="177"/>
      <c r="J126" s="177"/>
      <c r="K126" s="177"/>
      <c r="L126" s="177"/>
    </row>
    <row r="127" spans="4:12">
      <c r="D127" s="166"/>
      <c r="G127" s="168"/>
      <c r="I127" s="177"/>
      <c r="J127" s="177"/>
      <c r="K127" s="177"/>
      <c r="L127" s="177"/>
    </row>
    <row r="128" spans="4:12">
      <c r="D128" s="166"/>
      <c r="G128" s="168"/>
      <c r="I128" s="177"/>
      <c r="J128" s="177"/>
      <c r="K128" s="177"/>
      <c r="L128" s="177"/>
    </row>
    <row r="129" spans="4:12">
      <c r="D129" s="166"/>
      <c r="G129" s="168"/>
      <c r="I129" s="177"/>
      <c r="J129" s="177"/>
      <c r="K129" s="177"/>
      <c r="L129" s="177"/>
    </row>
    <row r="130" spans="4:12">
      <c r="D130" s="166"/>
      <c r="G130" s="168"/>
      <c r="I130" s="177"/>
      <c r="J130" s="177"/>
      <c r="K130" s="177"/>
      <c r="L130" s="177"/>
    </row>
    <row r="131" spans="4:12">
      <c r="D131" s="166"/>
      <c r="G131" s="168"/>
      <c r="I131" s="177"/>
      <c r="J131" s="177"/>
      <c r="K131" s="177"/>
      <c r="L131" s="177"/>
    </row>
    <row r="132" spans="4:12">
      <c r="D132" s="166"/>
      <c r="G132" s="168"/>
      <c r="I132" s="177"/>
      <c r="J132" s="177"/>
      <c r="K132" s="177"/>
      <c r="L132" s="177"/>
    </row>
    <row r="133" spans="4:12" ht="15.75" thickBot="1">
      <c r="D133" s="178"/>
      <c r="E133" s="179"/>
      <c r="F133" s="179"/>
      <c r="G133" s="180"/>
      <c r="I133" s="177"/>
      <c r="J133" s="177"/>
      <c r="K133" s="177"/>
      <c r="L133" s="177"/>
    </row>
    <row r="134" spans="4:12">
      <c r="I134" s="177"/>
      <c r="J134" s="177"/>
      <c r="K134" s="177"/>
      <c r="L134" s="177"/>
    </row>
    <row r="135" spans="4:12">
      <c r="I135" s="177"/>
      <c r="J135" s="177"/>
      <c r="K135" s="177"/>
      <c r="L135" s="177"/>
    </row>
    <row r="136" spans="4:12">
      <c r="I136" s="177"/>
      <c r="J136" s="177"/>
      <c r="K136" s="177"/>
      <c r="L136" s="177"/>
    </row>
    <row r="137" spans="4:12">
      <c r="I137" s="177"/>
      <c r="J137" s="177"/>
      <c r="K137" s="177"/>
      <c r="L137" s="177"/>
    </row>
    <row r="138" spans="4:12">
      <c r="I138" s="177"/>
      <c r="J138" s="177"/>
      <c r="K138" s="177"/>
      <c r="L138" s="177"/>
    </row>
    <row r="139" spans="4:12">
      <c r="I139" s="177"/>
      <c r="J139" s="177"/>
      <c r="K139" s="177"/>
      <c r="L139" s="177"/>
    </row>
    <row r="140" spans="4:12">
      <c r="I140" s="177"/>
      <c r="J140" s="177"/>
      <c r="K140" s="177"/>
      <c r="L140" s="177"/>
    </row>
    <row r="141" spans="4:12">
      <c r="I141" s="177"/>
      <c r="J141" s="177"/>
      <c r="K141" s="177"/>
      <c r="L141" s="177"/>
    </row>
    <row r="142" spans="4:12">
      <c r="I142" s="177"/>
      <c r="J142" s="177"/>
      <c r="K142" s="177"/>
      <c r="L142" s="177"/>
    </row>
    <row r="143" spans="4:12">
      <c r="I143" s="177"/>
      <c r="J143" s="177"/>
      <c r="K143" s="177"/>
      <c r="L143" s="177"/>
    </row>
    <row r="144" spans="4:12">
      <c r="I144" s="177"/>
      <c r="J144" s="177"/>
      <c r="K144" s="177"/>
      <c r="L144" s="177"/>
    </row>
    <row r="145" spans="9:12">
      <c r="I145" s="177"/>
      <c r="J145" s="177"/>
      <c r="K145" s="177"/>
      <c r="L145" s="177"/>
    </row>
  </sheetData>
  <sheetProtection selectLockedCells="1"/>
  <dataValidations count="1">
    <dataValidation type="list" allowBlank="1" showInputMessage="1" showErrorMessage="1" sqref="F21:F53" xr:uid="{00000000-0002-0000-0200-000000000000}">
      <formula1>"0,1"</formula1>
    </dataValidation>
  </dataValidations>
  <hyperlinks>
    <hyperlink ref="A6" location="'Toolkit manual'!A1" display="Toolkit manual" xr:uid="{8AB8B93B-06D6-4822-841D-7A8836B88786}"/>
    <hyperlink ref="A8" location="'Core section Data-Entry'!A1" display="Core section Data-entry" xr:uid="{9809A42F-D1CE-4E58-9B05-96C3ED687346}"/>
    <hyperlink ref="A10" location="'Specific Section Data-Entry'!A1" display="Specific Section Data-entry" xr:uid="{CD8A5EDD-412B-49AC-B3E0-E75002CC9160}"/>
    <hyperlink ref="A12" location="'Main Dashboard 2'!A1" display="Main dashboard" xr:uid="{B28DF03D-3415-4E0C-8FCC-BBB225A093C3}"/>
    <hyperlink ref="A14" location="Sources!A1" display="Sources" xr:uid="{537F3F0A-0B68-4337-B5E7-22F6AE09C001}"/>
  </hyperlinks>
  <pageMargins left="0.75" right="0.75" top="1" bottom="1" header="0.5" footer="0.5"/>
  <pageSetup scale="99" fitToWidth="0"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7"/>
  <sheetViews>
    <sheetView showGridLines="0" showRowColHeaders="0" topLeftCell="A70" zoomScale="85" zoomScaleNormal="85" workbookViewId="0">
      <selection activeCell="J85" sqref="J85"/>
    </sheetView>
  </sheetViews>
  <sheetFormatPr defaultColWidth="9.140625" defaultRowHeight="15"/>
  <cols>
    <col min="1" max="1" width="37.140625" style="163" bestFit="1" customWidth="1"/>
    <col min="2" max="3" width="9.140625" style="6"/>
    <col min="4" max="4" width="11.28515625" style="6" customWidth="1"/>
    <col min="5" max="5" width="0.28515625" style="6" customWidth="1"/>
    <col min="6" max="6" width="18.28515625" style="192" customWidth="1"/>
    <col min="7" max="7" width="9.85546875" style="192" customWidth="1"/>
    <col min="8" max="8" width="50.28515625" style="6" customWidth="1"/>
    <col min="9" max="9" width="17.28515625" style="6" bestFit="1" customWidth="1"/>
    <col min="10" max="10" width="9.140625" style="193"/>
    <col min="11" max="16384" width="9.140625" style="6"/>
  </cols>
  <sheetData>
    <row r="1" spans="1:10">
      <c r="J1" s="6"/>
    </row>
    <row r="6" spans="1:10">
      <c r="A6" s="197" t="s">
        <v>174</v>
      </c>
    </row>
    <row r="7" spans="1:10">
      <c r="A7" s="196"/>
    </row>
    <row r="8" spans="1:10" s="170" customFormat="1">
      <c r="A8" s="197" t="s">
        <v>175</v>
      </c>
    </row>
    <row r="9" spans="1:10" s="170" customFormat="1">
      <c r="A9" s="196"/>
    </row>
    <row r="10" spans="1:10" s="170" customFormat="1">
      <c r="A10" s="198" t="s">
        <v>176</v>
      </c>
    </row>
    <row r="11" spans="1:10" s="170" customFormat="1">
      <c r="A11" s="196"/>
    </row>
    <row r="12" spans="1:10" s="170" customFormat="1">
      <c r="A12" s="197" t="s">
        <v>177</v>
      </c>
    </row>
    <row r="13" spans="1:10" s="170" customFormat="1">
      <c r="A13" s="196"/>
    </row>
    <row r="14" spans="1:10" s="170" customFormat="1">
      <c r="A14" s="197" t="s">
        <v>178</v>
      </c>
    </row>
    <row r="15" spans="1:10" s="170" customFormat="1">
      <c r="A15" s="195"/>
    </row>
    <row r="16" spans="1:10" s="170" customFormat="1">
      <c r="A16" s="195"/>
    </row>
    <row r="17" spans="1:10" s="170" customFormat="1">
      <c r="A17" s="195"/>
      <c r="F17" s="205" t="s">
        <v>184</v>
      </c>
      <c r="G17" s="205" t="s">
        <v>130</v>
      </c>
      <c r="H17" s="208" t="s">
        <v>182</v>
      </c>
      <c r="I17" s="210" t="s">
        <v>131</v>
      </c>
      <c r="J17" s="205" t="s">
        <v>183</v>
      </c>
    </row>
    <row r="18" spans="1:10" s="170" customFormat="1" ht="47.25">
      <c r="A18" s="195"/>
      <c r="F18" s="206" t="s">
        <v>48</v>
      </c>
      <c r="G18" s="206" t="s">
        <v>49</v>
      </c>
      <c r="H18" s="207" t="s">
        <v>50</v>
      </c>
      <c r="I18" s="207"/>
      <c r="J18" s="209">
        <v>1</v>
      </c>
    </row>
    <row r="19" spans="1:10" s="170" customFormat="1" ht="47.25">
      <c r="A19" s="195"/>
      <c r="F19" s="206" t="s">
        <v>48</v>
      </c>
      <c r="G19" s="206" t="s">
        <v>49</v>
      </c>
      <c r="H19" s="207" t="s">
        <v>51</v>
      </c>
      <c r="I19" s="207"/>
      <c r="J19" s="209">
        <f>'Core section Data Entry'!K18</f>
        <v>0</v>
      </c>
    </row>
    <row r="20" spans="1:10" s="170" customFormat="1" ht="47.25">
      <c r="A20" s="195"/>
      <c r="F20" s="206" t="s">
        <v>48</v>
      </c>
      <c r="G20" s="206" t="s">
        <v>49</v>
      </c>
      <c r="H20" s="207" t="s">
        <v>52</v>
      </c>
      <c r="I20" s="207"/>
      <c r="J20" s="209">
        <f>'Core section Data Entry'!K19</f>
        <v>0</v>
      </c>
    </row>
    <row r="21" spans="1:10" s="170" customFormat="1" ht="31.5">
      <c r="A21" s="195"/>
      <c r="F21" s="206" t="s">
        <v>48</v>
      </c>
      <c r="G21" s="206" t="s">
        <v>49</v>
      </c>
      <c r="H21" s="207" t="s">
        <v>53</v>
      </c>
      <c r="I21" s="207"/>
      <c r="J21" s="209">
        <v>1</v>
      </c>
    </row>
    <row r="22" spans="1:10" s="170" customFormat="1" ht="31.5">
      <c r="A22" s="195"/>
      <c r="F22" s="206" t="s">
        <v>48</v>
      </c>
      <c r="G22" s="206" t="s">
        <v>49</v>
      </c>
      <c r="H22" s="207" t="s">
        <v>54</v>
      </c>
      <c r="I22" s="207"/>
      <c r="J22" s="209">
        <f>'Core section Data Entry'!K21</f>
        <v>0</v>
      </c>
    </row>
    <row r="23" spans="1:10" s="170" customFormat="1" ht="31.5">
      <c r="A23" s="195"/>
      <c r="F23" s="206" t="s">
        <v>48</v>
      </c>
      <c r="G23" s="206" t="s">
        <v>49</v>
      </c>
      <c r="H23" s="207" t="s">
        <v>55</v>
      </c>
      <c r="I23" s="207"/>
      <c r="J23" s="209">
        <v>1</v>
      </c>
    </row>
    <row r="24" spans="1:10" s="170" customFormat="1" ht="31.5">
      <c r="A24" s="195"/>
      <c r="F24" s="206" t="s">
        <v>48</v>
      </c>
      <c r="G24" s="206" t="s">
        <v>49</v>
      </c>
      <c r="H24" s="207" t="s">
        <v>56</v>
      </c>
      <c r="I24" s="207"/>
      <c r="J24" s="209">
        <f>'Core section Data Entry'!K23</f>
        <v>0</v>
      </c>
    </row>
    <row r="25" spans="1:10" s="170" customFormat="1" ht="15.75">
      <c r="A25" s="195"/>
      <c r="F25" s="206" t="s">
        <v>48</v>
      </c>
      <c r="G25" s="206" t="s">
        <v>57</v>
      </c>
      <c r="H25" s="207" t="s">
        <v>58</v>
      </c>
      <c r="I25" s="207"/>
      <c r="J25" s="209">
        <f>'Core section Data Entry'!K24</f>
        <v>0</v>
      </c>
    </row>
    <row r="26" spans="1:10" s="170" customFormat="1" ht="15.75">
      <c r="A26" s="195"/>
      <c r="F26" s="206" t="s">
        <v>59</v>
      </c>
      <c r="G26" s="206" t="s">
        <v>60</v>
      </c>
      <c r="H26" s="207" t="s">
        <v>61</v>
      </c>
      <c r="I26" s="207"/>
      <c r="J26" s="209">
        <v>1</v>
      </c>
    </row>
    <row r="27" spans="1:10" s="170" customFormat="1" ht="15.75">
      <c r="A27" s="195"/>
      <c r="F27" s="206" t="s">
        <v>59</v>
      </c>
      <c r="G27" s="206" t="s">
        <v>60</v>
      </c>
      <c r="H27" s="207" t="s">
        <v>62</v>
      </c>
      <c r="I27" s="207"/>
      <c r="J27" s="209">
        <f>'Core section Data Entry'!K26</f>
        <v>0</v>
      </c>
    </row>
    <row r="28" spans="1:10" s="170" customFormat="1" ht="15.75">
      <c r="A28" s="195"/>
      <c r="F28" s="206" t="s">
        <v>59</v>
      </c>
      <c r="G28" s="206" t="s">
        <v>60</v>
      </c>
      <c r="H28" s="207" t="s">
        <v>63</v>
      </c>
      <c r="I28" s="207"/>
      <c r="J28" s="209">
        <f>'Core section Data Entry'!K27</f>
        <v>0</v>
      </c>
    </row>
    <row r="29" spans="1:10" s="170" customFormat="1" ht="15.75">
      <c r="A29" s="195"/>
      <c r="F29" s="206" t="s">
        <v>59</v>
      </c>
      <c r="G29" s="206" t="s">
        <v>60</v>
      </c>
      <c r="H29" s="207" t="s">
        <v>64</v>
      </c>
      <c r="I29" s="207"/>
      <c r="J29" s="209">
        <v>1</v>
      </c>
    </row>
    <row r="30" spans="1:10" s="170" customFormat="1" ht="31.5">
      <c r="A30" s="195"/>
      <c r="F30" s="206" t="s">
        <v>59</v>
      </c>
      <c r="G30" s="206" t="s">
        <v>60</v>
      </c>
      <c r="H30" s="207" t="s">
        <v>65</v>
      </c>
      <c r="I30" s="207"/>
      <c r="J30" s="206">
        <f>'Core section Data Entry'!K29</f>
        <v>0</v>
      </c>
    </row>
    <row r="31" spans="1:10" s="170" customFormat="1" ht="31.5">
      <c r="A31" s="195"/>
      <c r="F31" s="206" t="s">
        <v>59</v>
      </c>
      <c r="G31" s="206" t="s">
        <v>60</v>
      </c>
      <c r="H31" s="207" t="s">
        <v>66</v>
      </c>
      <c r="I31" s="207"/>
      <c r="J31" s="206">
        <v>1</v>
      </c>
    </row>
    <row r="32" spans="1:10" s="170" customFormat="1" ht="31.5">
      <c r="A32" s="195"/>
      <c r="F32" s="206" t="s">
        <v>59</v>
      </c>
      <c r="G32" s="206" t="s">
        <v>49</v>
      </c>
      <c r="H32" s="207" t="s">
        <v>67</v>
      </c>
      <c r="I32" s="207"/>
      <c r="J32" s="206">
        <f>'Core section Data Entry'!K31</f>
        <v>0</v>
      </c>
    </row>
    <row r="33" spans="1:10" s="170" customFormat="1" ht="31.5">
      <c r="A33" s="195"/>
      <c r="F33" s="206" t="s">
        <v>59</v>
      </c>
      <c r="G33" s="206" t="s">
        <v>49</v>
      </c>
      <c r="H33" s="207" t="s">
        <v>68</v>
      </c>
      <c r="I33" s="207"/>
      <c r="J33" s="206">
        <f>'Core section Data Entry'!K32</f>
        <v>0</v>
      </c>
    </row>
    <row r="34" spans="1:10" s="170" customFormat="1" ht="31.5">
      <c r="A34" s="195"/>
      <c r="F34" s="206" t="s">
        <v>59</v>
      </c>
      <c r="G34" s="206" t="s">
        <v>49</v>
      </c>
      <c r="H34" s="207" t="s">
        <v>69</v>
      </c>
      <c r="I34" s="207"/>
      <c r="J34" s="206">
        <v>1</v>
      </c>
    </row>
    <row r="35" spans="1:10" s="170" customFormat="1" ht="31.5">
      <c r="A35" s="195"/>
      <c r="F35" s="206" t="s">
        <v>59</v>
      </c>
      <c r="G35" s="206" t="s">
        <v>57</v>
      </c>
      <c r="H35" s="207" t="s">
        <v>70</v>
      </c>
      <c r="I35" s="207"/>
      <c r="J35" s="206">
        <f>'Core section Data Entry'!K34</f>
        <v>0</v>
      </c>
    </row>
    <row r="36" spans="1:10" s="170" customFormat="1" ht="31.5">
      <c r="A36" s="195"/>
      <c r="F36" s="206" t="s">
        <v>59</v>
      </c>
      <c r="G36" s="206" t="s">
        <v>57</v>
      </c>
      <c r="H36" s="207" t="s">
        <v>71</v>
      </c>
      <c r="I36" s="207"/>
      <c r="J36" s="206">
        <f>'Core section Data Entry'!K35</f>
        <v>0</v>
      </c>
    </row>
    <row r="37" spans="1:10" s="170" customFormat="1" ht="15.75">
      <c r="A37" s="195"/>
      <c r="F37" s="206" t="s">
        <v>59</v>
      </c>
      <c r="G37" s="206" t="s">
        <v>57</v>
      </c>
      <c r="H37" s="207" t="s">
        <v>72</v>
      </c>
      <c r="I37" s="207"/>
      <c r="J37" s="206">
        <f>'Core section Data Entry'!K36</f>
        <v>0</v>
      </c>
    </row>
    <row r="38" spans="1:10" s="170" customFormat="1" ht="15.75">
      <c r="A38" s="195"/>
      <c r="F38" s="206" t="s">
        <v>59</v>
      </c>
      <c r="G38" s="206" t="s">
        <v>57</v>
      </c>
      <c r="H38" s="207" t="s">
        <v>73</v>
      </c>
      <c r="I38" s="207"/>
      <c r="J38" s="206">
        <v>1</v>
      </c>
    </row>
    <row r="39" spans="1:10" s="170" customFormat="1" ht="15.75">
      <c r="A39" s="195"/>
      <c r="F39" s="206" t="s">
        <v>59</v>
      </c>
      <c r="G39" s="206" t="s">
        <v>57</v>
      </c>
      <c r="H39" s="207" t="s">
        <v>74</v>
      </c>
      <c r="I39" s="207"/>
      <c r="J39" s="206">
        <f>'Core section Data Entry'!K38</f>
        <v>0</v>
      </c>
    </row>
    <row r="40" spans="1:10" s="170" customFormat="1" ht="31.5">
      <c r="A40" s="195"/>
      <c r="F40" s="206" t="s">
        <v>59</v>
      </c>
      <c r="G40" s="206" t="s">
        <v>57</v>
      </c>
      <c r="H40" s="207" t="s">
        <v>75</v>
      </c>
      <c r="I40" s="207"/>
      <c r="J40" s="206">
        <v>1</v>
      </c>
    </row>
    <row r="41" spans="1:10" s="170" customFormat="1" ht="31.5">
      <c r="A41" s="195"/>
      <c r="F41" s="206" t="s">
        <v>59</v>
      </c>
      <c r="G41" s="206" t="s">
        <v>57</v>
      </c>
      <c r="H41" s="207" t="s">
        <v>76</v>
      </c>
      <c r="I41" s="207"/>
      <c r="J41" s="206">
        <f>'Core section Data Entry'!K40</f>
        <v>0</v>
      </c>
    </row>
    <row r="42" spans="1:10" s="170" customFormat="1" ht="31.5">
      <c r="A42" s="195"/>
      <c r="F42" s="206" t="s">
        <v>59</v>
      </c>
      <c r="G42" s="206" t="s">
        <v>57</v>
      </c>
      <c r="H42" s="207" t="s">
        <v>77</v>
      </c>
      <c r="I42" s="207"/>
      <c r="J42" s="206">
        <f>'Core section Data Entry'!K41</f>
        <v>0</v>
      </c>
    </row>
    <row r="43" spans="1:10" s="170" customFormat="1" ht="31.5">
      <c r="A43" s="195"/>
      <c r="F43" s="206" t="s">
        <v>59</v>
      </c>
      <c r="G43" s="206" t="s">
        <v>57</v>
      </c>
      <c r="H43" s="207" t="s">
        <v>78</v>
      </c>
      <c r="I43" s="207"/>
      <c r="J43" s="206">
        <f>'Core section Data Entry'!K42</f>
        <v>0</v>
      </c>
    </row>
    <row r="44" spans="1:10" s="170" customFormat="1" ht="31.5">
      <c r="A44" s="195"/>
      <c r="F44" s="206" t="s">
        <v>59</v>
      </c>
      <c r="G44" s="206" t="s">
        <v>57</v>
      </c>
      <c r="H44" s="207" t="s">
        <v>79</v>
      </c>
      <c r="I44" s="207"/>
      <c r="J44" s="206">
        <f>'Core section Data Entry'!K43</f>
        <v>0</v>
      </c>
    </row>
    <row r="45" spans="1:10" s="170" customFormat="1" ht="31.5">
      <c r="A45" s="195"/>
      <c r="F45" s="206" t="s">
        <v>80</v>
      </c>
      <c r="G45" s="206" t="s">
        <v>60</v>
      </c>
      <c r="H45" s="207" t="s">
        <v>81</v>
      </c>
      <c r="I45" s="207"/>
      <c r="J45" s="206">
        <v>1</v>
      </c>
    </row>
    <row r="46" spans="1:10" s="170" customFormat="1" ht="31.5">
      <c r="A46" s="195"/>
      <c r="F46" s="206" t="s">
        <v>80</v>
      </c>
      <c r="G46" s="206" t="s">
        <v>60</v>
      </c>
      <c r="H46" s="207" t="s">
        <v>82</v>
      </c>
      <c r="I46" s="207"/>
      <c r="J46" s="206">
        <v>1</v>
      </c>
    </row>
    <row r="47" spans="1:10" s="170" customFormat="1" ht="31.5">
      <c r="A47" s="195"/>
      <c r="F47" s="206" t="s">
        <v>80</v>
      </c>
      <c r="G47" s="206" t="s">
        <v>60</v>
      </c>
      <c r="H47" s="207" t="s">
        <v>83</v>
      </c>
      <c r="I47" s="207"/>
      <c r="J47" s="206">
        <v>0</v>
      </c>
    </row>
    <row r="48" spans="1:10" s="170" customFormat="1" ht="31.5">
      <c r="A48" s="195"/>
      <c r="F48" s="206" t="s">
        <v>80</v>
      </c>
      <c r="G48" s="206" t="s">
        <v>60</v>
      </c>
      <c r="H48" s="207" t="s">
        <v>84</v>
      </c>
      <c r="I48" s="207"/>
      <c r="J48" s="206">
        <v>0</v>
      </c>
    </row>
    <row r="49" spans="1:10" s="170" customFormat="1" ht="31.5">
      <c r="A49" s="195"/>
      <c r="F49" s="206" t="s">
        <v>80</v>
      </c>
      <c r="G49" s="206" t="s">
        <v>60</v>
      </c>
      <c r="H49" s="207" t="s">
        <v>85</v>
      </c>
      <c r="I49" s="207"/>
      <c r="J49" s="206">
        <v>1</v>
      </c>
    </row>
    <row r="50" spans="1:10" s="170" customFormat="1" ht="31.5">
      <c r="A50" s="195"/>
      <c r="F50" s="206" t="s">
        <v>80</v>
      </c>
      <c r="G50" s="206" t="s">
        <v>60</v>
      </c>
      <c r="H50" s="207" t="s">
        <v>86</v>
      </c>
      <c r="I50" s="207"/>
      <c r="J50" s="206">
        <v>1</v>
      </c>
    </row>
    <row r="51" spans="1:10" s="170" customFormat="1" ht="31.5">
      <c r="A51" s="195"/>
      <c r="F51" s="206" t="s">
        <v>80</v>
      </c>
      <c r="G51" s="206" t="s">
        <v>49</v>
      </c>
      <c r="H51" s="207" t="s">
        <v>87</v>
      </c>
      <c r="I51" s="207"/>
      <c r="J51" s="206"/>
    </row>
    <row r="52" spans="1:10" s="170" customFormat="1" ht="31.5">
      <c r="A52" s="195"/>
      <c r="F52" s="206" t="s">
        <v>80</v>
      </c>
      <c r="G52" s="206" t="s">
        <v>49</v>
      </c>
      <c r="H52" s="207" t="s">
        <v>88</v>
      </c>
      <c r="I52" s="207"/>
      <c r="J52" s="206"/>
    </row>
    <row r="53" spans="1:10" s="170" customFormat="1" ht="31.5">
      <c r="A53" s="195"/>
      <c r="F53" s="206" t="s">
        <v>80</v>
      </c>
      <c r="G53" s="206" t="s">
        <v>49</v>
      </c>
      <c r="H53" s="207" t="s">
        <v>89</v>
      </c>
      <c r="I53" s="207"/>
      <c r="J53" s="206"/>
    </row>
    <row r="54" spans="1:10" s="170" customFormat="1" ht="31.5">
      <c r="A54" s="195"/>
      <c r="F54" s="206" t="s">
        <v>80</v>
      </c>
      <c r="G54" s="206" t="s">
        <v>57</v>
      </c>
      <c r="H54" s="207" t="s">
        <v>90</v>
      </c>
      <c r="I54" s="207"/>
      <c r="J54" s="206"/>
    </row>
    <row r="55" spans="1:10" s="170" customFormat="1" ht="31.5">
      <c r="A55" s="195"/>
      <c r="F55" s="206" t="s">
        <v>80</v>
      </c>
      <c r="G55" s="206" t="s">
        <v>57</v>
      </c>
      <c r="H55" s="207" t="s">
        <v>91</v>
      </c>
      <c r="I55" s="207"/>
      <c r="J55" s="206"/>
    </row>
    <row r="56" spans="1:10" s="170" customFormat="1" ht="31.5">
      <c r="A56" s="195"/>
      <c r="F56" s="206" t="s">
        <v>80</v>
      </c>
      <c r="G56" s="206" t="s">
        <v>57</v>
      </c>
      <c r="H56" s="207" t="s">
        <v>92</v>
      </c>
      <c r="I56" s="207"/>
      <c r="J56" s="206"/>
    </row>
    <row r="57" spans="1:10" s="170" customFormat="1" ht="31.5">
      <c r="A57" s="195"/>
      <c r="F57" s="206" t="s">
        <v>80</v>
      </c>
      <c r="G57" s="206" t="s">
        <v>57</v>
      </c>
      <c r="H57" s="207" t="s">
        <v>93</v>
      </c>
      <c r="I57" s="207"/>
      <c r="J57" s="206"/>
    </row>
    <row r="58" spans="1:10" s="170" customFormat="1" ht="47.25">
      <c r="A58" s="195"/>
      <c r="F58" s="206" t="s">
        <v>94</v>
      </c>
      <c r="G58" s="206" t="s">
        <v>60</v>
      </c>
      <c r="H58" s="207" t="s">
        <v>95</v>
      </c>
      <c r="I58" s="207"/>
      <c r="J58" s="206">
        <f>'Core section Data Entry'!K57</f>
        <v>0</v>
      </c>
    </row>
    <row r="59" spans="1:10" s="170" customFormat="1" ht="47.25">
      <c r="A59" s="195"/>
      <c r="F59" s="206" t="s">
        <v>94</v>
      </c>
      <c r="G59" s="206" t="s">
        <v>60</v>
      </c>
      <c r="H59" s="207" t="s">
        <v>96</v>
      </c>
      <c r="I59" s="207"/>
      <c r="J59" s="206">
        <f>'Core section Data Entry'!K58</f>
        <v>0</v>
      </c>
    </row>
    <row r="60" spans="1:10" s="170" customFormat="1" ht="47.25">
      <c r="A60" s="195"/>
      <c r="F60" s="206" t="s">
        <v>94</v>
      </c>
      <c r="G60" s="206" t="s">
        <v>60</v>
      </c>
      <c r="H60" s="207" t="s">
        <v>97</v>
      </c>
      <c r="I60" s="207"/>
      <c r="J60" s="206">
        <v>1</v>
      </c>
    </row>
    <row r="61" spans="1:10" s="170" customFormat="1" ht="47.25">
      <c r="A61" s="195"/>
      <c r="F61" s="206" t="s">
        <v>94</v>
      </c>
      <c r="G61" s="206" t="s">
        <v>60</v>
      </c>
      <c r="H61" s="207" t="s">
        <v>98</v>
      </c>
      <c r="I61" s="207"/>
      <c r="J61" s="206">
        <f>'Core section Data Entry'!K60</f>
        <v>0</v>
      </c>
    </row>
    <row r="62" spans="1:10" s="170" customFormat="1" ht="47.25">
      <c r="A62" s="195"/>
      <c r="F62" s="206" t="s">
        <v>94</v>
      </c>
      <c r="G62" s="206" t="s">
        <v>60</v>
      </c>
      <c r="H62" s="207" t="s">
        <v>99</v>
      </c>
      <c r="I62" s="207"/>
      <c r="J62" s="206">
        <f>'Core section Data Entry'!K61</f>
        <v>0</v>
      </c>
    </row>
    <row r="63" spans="1:10" s="170" customFormat="1" ht="47.25">
      <c r="A63" s="195"/>
      <c r="F63" s="206" t="s">
        <v>94</v>
      </c>
      <c r="G63" s="206" t="s">
        <v>60</v>
      </c>
      <c r="H63" s="207" t="s">
        <v>100</v>
      </c>
      <c r="I63" s="207"/>
      <c r="J63" s="206">
        <f>'Core section Data Entry'!K62</f>
        <v>0</v>
      </c>
    </row>
    <row r="64" spans="1:10" s="170" customFormat="1" ht="47.25">
      <c r="A64" s="195"/>
      <c r="F64" s="206" t="s">
        <v>94</v>
      </c>
      <c r="G64" s="206" t="s">
        <v>60</v>
      </c>
      <c r="H64" s="207" t="s">
        <v>101</v>
      </c>
      <c r="I64" s="207"/>
      <c r="J64" s="206">
        <v>1</v>
      </c>
    </row>
    <row r="65" spans="1:10" s="170" customFormat="1" ht="47.25">
      <c r="A65" s="195"/>
      <c r="F65" s="206" t="s">
        <v>94</v>
      </c>
      <c r="G65" s="206" t="s">
        <v>49</v>
      </c>
      <c r="H65" s="207" t="s">
        <v>102</v>
      </c>
      <c r="I65" s="207"/>
      <c r="J65" s="206">
        <f>'Core section Data Entry'!K64</f>
        <v>0</v>
      </c>
    </row>
    <row r="66" spans="1:10" s="170" customFormat="1" ht="47.25">
      <c r="A66" s="195"/>
      <c r="F66" s="206" t="s">
        <v>94</v>
      </c>
      <c r="G66" s="206" t="s">
        <v>57</v>
      </c>
      <c r="H66" s="207" t="s">
        <v>103</v>
      </c>
      <c r="I66" s="207"/>
      <c r="J66" s="206">
        <f>'Core section Data Entry'!K65</f>
        <v>0</v>
      </c>
    </row>
    <row r="67" spans="1:10" s="170" customFormat="1" ht="47.25">
      <c r="A67" s="195"/>
      <c r="F67" s="206" t="s">
        <v>94</v>
      </c>
      <c r="G67" s="206" t="s">
        <v>57</v>
      </c>
      <c r="H67" s="207" t="s">
        <v>104</v>
      </c>
      <c r="I67" s="207"/>
      <c r="J67" s="206">
        <f>'Core section Data Entry'!K66</f>
        <v>0</v>
      </c>
    </row>
    <row r="68" spans="1:10" s="170" customFormat="1" ht="47.25">
      <c r="A68" s="195"/>
      <c r="F68" s="206" t="s">
        <v>94</v>
      </c>
      <c r="G68" s="206" t="s">
        <v>57</v>
      </c>
      <c r="H68" s="207" t="s">
        <v>105</v>
      </c>
      <c r="I68" s="207"/>
      <c r="J68" s="206">
        <v>1</v>
      </c>
    </row>
    <row r="69" spans="1:10" s="170" customFormat="1" ht="31.5">
      <c r="A69" s="195"/>
      <c r="F69" s="206" t="s">
        <v>106</v>
      </c>
      <c r="G69" s="206" t="s">
        <v>60</v>
      </c>
      <c r="H69" s="207" t="s">
        <v>107</v>
      </c>
      <c r="I69" s="207"/>
      <c r="J69" s="206">
        <f>'Core section Data Entry'!K68</f>
        <v>0</v>
      </c>
    </row>
    <row r="70" spans="1:10" s="170" customFormat="1" ht="31.5">
      <c r="A70" s="195"/>
      <c r="F70" s="206" t="s">
        <v>106</v>
      </c>
      <c r="G70" s="206" t="s">
        <v>60</v>
      </c>
      <c r="H70" s="207" t="s">
        <v>108</v>
      </c>
      <c r="I70" s="207"/>
      <c r="J70" s="206">
        <f>'Core section Data Entry'!K69</f>
        <v>0</v>
      </c>
    </row>
    <row r="71" spans="1:10" s="170" customFormat="1" ht="31.5">
      <c r="A71" s="195"/>
      <c r="F71" s="206" t="s">
        <v>106</v>
      </c>
      <c r="G71" s="206" t="s">
        <v>60</v>
      </c>
      <c r="H71" s="207" t="s">
        <v>109</v>
      </c>
      <c r="I71" s="207"/>
      <c r="J71" s="206">
        <f>'Core section Data Entry'!K70</f>
        <v>0</v>
      </c>
    </row>
    <row r="72" spans="1:10" s="170" customFormat="1" ht="31.5">
      <c r="A72" s="195"/>
      <c r="F72" s="206" t="s">
        <v>106</v>
      </c>
      <c r="G72" s="206" t="s">
        <v>60</v>
      </c>
      <c r="H72" s="207" t="s">
        <v>110</v>
      </c>
      <c r="I72" s="207"/>
      <c r="J72" s="206">
        <v>1</v>
      </c>
    </row>
    <row r="73" spans="1:10" s="170" customFormat="1" ht="31.5">
      <c r="A73" s="195"/>
      <c r="F73" s="206" t="s">
        <v>106</v>
      </c>
      <c r="G73" s="206" t="s">
        <v>49</v>
      </c>
      <c r="H73" s="207" t="s">
        <v>111</v>
      </c>
      <c r="I73" s="207"/>
      <c r="J73" s="206">
        <f>'Core section Data Entry'!K72</f>
        <v>0</v>
      </c>
    </row>
    <row r="74" spans="1:10" s="170" customFormat="1" ht="31.5">
      <c r="A74" s="195"/>
      <c r="F74" s="206" t="s">
        <v>106</v>
      </c>
      <c r="G74" s="206" t="s">
        <v>49</v>
      </c>
      <c r="H74" s="207" t="s">
        <v>112</v>
      </c>
      <c r="I74" s="207"/>
      <c r="J74" s="206">
        <f>'Core section Data Entry'!K73</f>
        <v>0</v>
      </c>
    </row>
    <row r="75" spans="1:10" s="170" customFormat="1" ht="31.5">
      <c r="A75" s="195"/>
      <c r="F75" s="206" t="s">
        <v>106</v>
      </c>
      <c r="G75" s="206" t="s">
        <v>49</v>
      </c>
      <c r="H75" s="207" t="s">
        <v>113</v>
      </c>
      <c r="I75" s="207"/>
      <c r="J75" s="206">
        <v>1</v>
      </c>
    </row>
    <row r="76" spans="1:10" s="170" customFormat="1" ht="31.5">
      <c r="A76" s="195"/>
      <c r="F76" s="206" t="s">
        <v>106</v>
      </c>
      <c r="G76" s="206" t="s">
        <v>49</v>
      </c>
      <c r="H76" s="207" t="s">
        <v>114</v>
      </c>
      <c r="I76" s="207"/>
      <c r="J76" s="206">
        <v>1</v>
      </c>
    </row>
    <row r="77" spans="1:10" s="170" customFormat="1" ht="31.5">
      <c r="A77" s="195"/>
      <c r="F77" s="206" t="s">
        <v>106</v>
      </c>
      <c r="G77" s="206" t="s">
        <v>49</v>
      </c>
      <c r="H77" s="207" t="s">
        <v>115</v>
      </c>
      <c r="I77" s="207"/>
      <c r="J77" s="206">
        <f>'Core section Data Entry'!K76</f>
        <v>0</v>
      </c>
    </row>
    <row r="78" spans="1:10" s="170" customFormat="1" ht="31.5">
      <c r="A78" s="195"/>
      <c r="F78" s="206" t="s">
        <v>106</v>
      </c>
      <c r="G78" s="206" t="s">
        <v>57</v>
      </c>
      <c r="H78" s="207" t="s">
        <v>116</v>
      </c>
      <c r="I78" s="207"/>
      <c r="J78" s="206">
        <v>1</v>
      </c>
    </row>
    <row r="79" spans="1:10" s="170" customFormat="1" ht="31.5">
      <c r="A79" s="195"/>
      <c r="F79" s="206" t="s">
        <v>106</v>
      </c>
      <c r="G79" s="206" t="s">
        <v>57</v>
      </c>
      <c r="H79" s="207" t="s">
        <v>117</v>
      </c>
      <c r="I79" s="207"/>
      <c r="J79" s="206">
        <f>'Core section Data Entry'!K78</f>
        <v>0</v>
      </c>
    </row>
    <row r="80" spans="1:10" s="170" customFormat="1" ht="31.5">
      <c r="A80" s="195"/>
      <c r="F80" s="206" t="s">
        <v>118</v>
      </c>
      <c r="G80" s="206" t="s">
        <v>60</v>
      </c>
      <c r="H80" s="207" t="s">
        <v>119</v>
      </c>
      <c r="I80" s="207"/>
      <c r="J80" s="206">
        <v>1</v>
      </c>
    </row>
    <row r="81" spans="1:10" s="170" customFormat="1" ht="31.5">
      <c r="A81" s="195"/>
      <c r="F81" s="206" t="s">
        <v>118</v>
      </c>
      <c r="G81" s="206" t="s">
        <v>49</v>
      </c>
      <c r="H81" s="207" t="s">
        <v>120</v>
      </c>
      <c r="I81" s="207"/>
      <c r="J81" s="206">
        <v>1</v>
      </c>
    </row>
    <row r="82" spans="1:10" s="170" customFormat="1" ht="31.5">
      <c r="A82" s="195"/>
      <c r="F82" s="206" t="s">
        <v>118</v>
      </c>
      <c r="G82" s="206" t="s">
        <v>57</v>
      </c>
      <c r="H82" s="207" t="s">
        <v>121</v>
      </c>
      <c r="I82" s="207"/>
      <c r="J82" s="206">
        <v>1</v>
      </c>
    </row>
    <row r="83" spans="1:10" s="170" customFormat="1" ht="31.5">
      <c r="A83" s="195"/>
      <c r="F83" s="206" t="s">
        <v>118</v>
      </c>
      <c r="G83" s="206" t="s">
        <v>57</v>
      </c>
      <c r="H83" s="207" t="s">
        <v>122</v>
      </c>
      <c r="I83" s="207"/>
      <c r="J83" s="206">
        <v>1</v>
      </c>
    </row>
    <row r="84" spans="1:10" s="170" customFormat="1" ht="31.5">
      <c r="A84" s="195"/>
      <c r="F84" s="206" t="s">
        <v>118</v>
      </c>
      <c r="G84" s="206" t="s">
        <v>57</v>
      </c>
      <c r="H84" s="207" t="s">
        <v>123</v>
      </c>
      <c r="I84" s="207"/>
      <c r="J84" s="206">
        <v>1</v>
      </c>
    </row>
    <row r="85" spans="1:10" s="170" customFormat="1" ht="31.5">
      <c r="A85" s="195"/>
      <c r="F85" s="206" t="s">
        <v>124</v>
      </c>
      <c r="G85" s="206" t="s">
        <v>60</v>
      </c>
      <c r="H85" s="207" t="s">
        <v>125</v>
      </c>
      <c r="I85" s="207"/>
      <c r="J85" s="206">
        <v>1</v>
      </c>
    </row>
    <row r="86" spans="1:10" s="170" customFormat="1" ht="31.5">
      <c r="A86" s="195"/>
      <c r="F86" s="206" t="s">
        <v>124</v>
      </c>
      <c r="G86" s="206" t="s">
        <v>49</v>
      </c>
      <c r="H86" s="207" t="s">
        <v>126</v>
      </c>
      <c r="I86" s="207"/>
      <c r="J86" s="206">
        <v>1</v>
      </c>
    </row>
    <row r="87" spans="1:10" s="170" customFormat="1" ht="47.25">
      <c r="A87" s="195"/>
      <c r="F87" s="206" t="s">
        <v>124</v>
      </c>
      <c r="G87" s="206" t="s">
        <v>49</v>
      </c>
      <c r="H87" s="207" t="s">
        <v>127</v>
      </c>
      <c r="I87" s="207"/>
      <c r="J87" s="206">
        <v>1</v>
      </c>
    </row>
    <row r="88" spans="1:10" s="170" customFormat="1" ht="47.25">
      <c r="A88" s="195"/>
      <c r="F88" s="206" t="s">
        <v>124</v>
      </c>
      <c r="G88" s="206" t="s">
        <v>57</v>
      </c>
      <c r="H88" s="207" t="s">
        <v>128</v>
      </c>
      <c r="I88" s="207"/>
      <c r="J88" s="206">
        <v>1</v>
      </c>
    </row>
    <row r="89" spans="1:10" s="170" customFormat="1" ht="47.25">
      <c r="A89" s="195"/>
      <c r="F89" s="206" t="s">
        <v>124</v>
      </c>
      <c r="G89" s="206" t="s">
        <v>57</v>
      </c>
      <c r="H89" s="207" t="s">
        <v>129</v>
      </c>
      <c r="I89" s="207"/>
      <c r="J89" s="206">
        <v>1</v>
      </c>
    </row>
    <row r="90" spans="1:10" s="170" customFormat="1">
      <c r="A90" s="195"/>
    </row>
    <row r="91" spans="1:10" s="170" customFormat="1">
      <c r="A91" s="195"/>
    </row>
    <row r="92" spans="1:10" s="170" customFormat="1">
      <c r="A92" s="195"/>
    </row>
    <row r="93" spans="1:10" s="170" customFormat="1">
      <c r="A93" s="195"/>
    </row>
    <row r="94" spans="1:10" s="170" customFormat="1">
      <c r="A94" s="195"/>
    </row>
    <row r="95" spans="1:10" s="170" customFormat="1">
      <c r="A95" s="195"/>
    </row>
    <row r="96" spans="1:10" s="170" customFormat="1">
      <c r="A96" s="195"/>
    </row>
    <row r="152" spans="6:10">
      <c r="F152" s="7"/>
      <c r="G152" s="7"/>
      <c r="H152" s="170"/>
      <c r="I152" s="170"/>
      <c r="J152" s="194"/>
    </row>
    <row r="153" spans="6:10">
      <c r="F153" s="7"/>
      <c r="G153" s="7"/>
      <c r="H153" s="170"/>
      <c r="I153" s="170"/>
      <c r="J153" s="194"/>
    </row>
    <row r="154" spans="6:10">
      <c r="F154" s="7"/>
      <c r="G154" s="7"/>
      <c r="H154" s="170"/>
      <c r="I154" s="170"/>
      <c r="J154" s="194"/>
    </row>
    <row r="155" spans="6:10">
      <c r="F155" s="7"/>
      <c r="G155" s="7"/>
      <c r="H155" s="170"/>
      <c r="I155" s="170"/>
      <c r="J155" s="194"/>
    </row>
    <row r="156" spans="6:10">
      <c r="F156" s="7"/>
      <c r="G156" s="7"/>
      <c r="H156" s="170"/>
      <c r="I156" s="170"/>
      <c r="J156" s="194"/>
    </row>
    <row r="157" spans="6:10">
      <c r="F157" s="7"/>
      <c r="G157" s="7"/>
      <c r="H157" s="170"/>
      <c r="I157" s="170"/>
      <c r="J157" s="194"/>
    </row>
    <row r="158" spans="6:10">
      <c r="F158" s="7"/>
      <c r="G158" s="7"/>
      <c r="H158" s="170"/>
      <c r="I158" s="170"/>
      <c r="J158" s="194"/>
    </row>
    <row r="159" spans="6:10">
      <c r="F159" s="7"/>
      <c r="G159" s="7"/>
      <c r="H159" s="170"/>
      <c r="I159" s="170"/>
      <c r="J159" s="194"/>
    </row>
    <row r="160" spans="6:10">
      <c r="F160" s="7"/>
      <c r="G160" s="7"/>
      <c r="H160" s="170"/>
      <c r="I160" s="170"/>
      <c r="J160" s="194"/>
    </row>
    <row r="161" spans="6:10">
      <c r="F161" s="7"/>
      <c r="G161" s="7"/>
      <c r="H161" s="170"/>
      <c r="I161" s="170"/>
      <c r="J161" s="194"/>
    </row>
    <row r="162" spans="6:10">
      <c r="F162" s="7"/>
      <c r="G162" s="7"/>
      <c r="H162" s="170"/>
      <c r="I162" s="170"/>
      <c r="J162" s="194"/>
    </row>
    <row r="163" spans="6:10">
      <c r="F163" s="7"/>
      <c r="G163" s="7"/>
      <c r="H163" s="170"/>
      <c r="I163" s="170"/>
      <c r="J163" s="194"/>
    </row>
    <row r="164" spans="6:10">
      <c r="F164" s="7"/>
      <c r="G164" s="7"/>
      <c r="H164" s="170"/>
      <c r="I164" s="170"/>
      <c r="J164" s="194"/>
    </row>
    <row r="165" spans="6:10">
      <c r="F165" s="7"/>
      <c r="G165" s="7"/>
      <c r="H165" s="170"/>
      <c r="I165" s="170"/>
      <c r="J165" s="194"/>
    </row>
    <row r="166" spans="6:10">
      <c r="F166" s="7"/>
      <c r="G166" s="7"/>
      <c r="H166" s="170"/>
      <c r="I166" s="170"/>
      <c r="J166" s="194"/>
    </row>
    <row r="167" spans="6:10">
      <c r="F167" s="7"/>
      <c r="G167" s="7"/>
      <c r="H167" s="170"/>
      <c r="I167" s="170"/>
      <c r="J167" s="194"/>
    </row>
  </sheetData>
  <dataValidations count="1">
    <dataValidation type="list" allowBlank="1" showInputMessage="1" showErrorMessage="1" sqref="J18:J25 J26:J89" xr:uid="{00000000-0002-0000-0300-000000000000}">
      <formula1>"0,1"</formula1>
    </dataValidation>
  </dataValidations>
  <hyperlinks>
    <hyperlink ref="A6" location="'Toolkit manual'!A1" display="Toolkit manual" xr:uid="{F32CBAC4-E65B-41DC-B4AB-A6A7E49300F5}"/>
    <hyperlink ref="A8" location="'Core section Data-Entry'!A1" display="Core section Data-entry" xr:uid="{4EF9F51B-20CC-46D8-9D6E-E372EEB17E2A}"/>
    <hyperlink ref="A10" location="'Specific Section Data-Entry'!A1" display="Specific Section Data-entry" xr:uid="{AD90E5AB-44AB-4960-88B7-211837981FB3}"/>
    <hyperlink ref="A12" location="'Main Dashboard 2'!A1" display="Main dashboard" xr:uid="{8B222887-315F-408B-967C-DC1AD54F95B1}"/>
    <hyperlink ref="A14" location="Sources!A1" display="Sources" xr:uid="{6C48E509-8B03-4673-BBBE-83DC86071C68}"/>
  </hyperlinks>
  <pageMargins left="0.75" right="0.75" top="1" bottom="1" header="0.5" footer="0.5"/>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6"/>
  <sheetViews>
    <sheetView topLeftCell="A28" workbookViewId="0">
      <selection activeCell="I9" sqref="I9"/>
    </sheetView>
  </sheetViews>
  <sheetFormatPr defaultColWidth="9.140625" defaultRowHeight="15"/>
  <sheetData>
    <row r="1" spans="1:6">
      <c r="A1" t="s">
        <v>0</v>
      </c>
      <c r="B1" t="s">
        <v>1</v>
      </c>
      <c r="C1" t="s">
        <v>2</v>
      </c>
      <c r="D1" t="s">
        <v>3</v>
      </c>
      <c r="E1" t="s">
        <v>4</v>
      </c>
      <c r="F1" t="s">
        <v>5</v>
      </c>
    </row>
    <row r="2" spans="1:6">
      <c r="A2" t="s">
        <v>6</v>
      </c>
      <c r="B2" t="s">
        <v>7</v>
      </c>
      <c r="C2" t="s">
        <v>8</v>
      </c>
      <c r="D2" t="s">
        <v>9</v>
      </c>
    </row>
    <row r="3" spans="1:6">
      <c r="A3" t="s">
        <v>6</v>
      </c>
      <c r="B3" t="s">
        <v>7</v>
      </c>
      <c r="C3" t="s">
        <v>8</v>
      </c>
      <c r="D3" t="s">
        <v>10</v>
      </c>
      <c r="F3" t="s">
        <v>134</v>
      </c>
    </row>
    <row r="4" spans="1:6">
      <c r="A4" t="s">
        <v>6</v>
      </c>
      <c r="B4" t="s">
        <v>7</v>
      </c>
      <c r="C4" t="s">
        <v>8</v>
      </c>
      <c r="D4" t="s">
        <v>11</v>
      </c>
      <c r="F4" t="s">
        <v>135</v>
      </c>
    </row>
    <row r="5" spans="1:6">
      <c r="A5" t="s">
        <v>6</v>
      </c>
      <c r="B5" t="s">
        <v>7</v>
      </c>
      <c r="C5" t="s">
        <v>8</v>
      </c>
      <c r="D5" t="s">
        <v>12</v>
      </c>
      <c r="F5" t="s">
        <v>134</v>
      </c>
    </row>
    <row r="6" spans="1:6">
      <c r="A6" t="s">
        <v>6</v>
      </c>
      <c r="B6" t="s">
        <v>7</v>
      </c>
      <c r="C6" t="s">
        <v>8</v>
      </c>
      <c r="D6" t="s">
        <v>13</v>
      </c>
      <c r="F6" t="s">
        <v>134</v>
      </c>
    </row>
    <row r="7" spans="1:6">
      <c r="A7" t="s">
        <v>6</v>
      </c>
      <c r="B7" t="s">
        <v>7</v>
      </c>
      <c r="C7" t="s">
        <v>8</v>
      </c>
      <c r="D7" t="s">
        <v>14</v>
      </c>
      <c r="F7" t="s">
        <v>134</v>
      </c>
    </row>
    <row r="8" spans="1:6">
      <c r="A8" t="s">
        <v>6</v>
      </c>
      <c r="B8" t="s">
        <v>7</v>
      </c>
      <c r="C8" t="s">
        <v>15</v>
      </c>
      <c r="D8" t="s">
        <v>16</v>
      </c>
      <c r="F8" t="s">
        <v>135</v>
      </c>
    </row>
    <row r="9" spans="1:6">
      <c r="A9" t="s">
        <v>6</v>
      </c>
      <c r="B9" t="s">
        <v>7</v>
      </c>
      <c r="C9" t="s">
        <v>15</v>
      </c>
      <c r="D9" t="s">
        <v>17</v>
      </c>
      <c r="F9" t="s">
        <v>135</v>
      </c>
    </row>
    <row r="10" spans="1:6">
      <c r="A10" t="s">
        <v>6</v>
      </c>
      <c r="B10" t="s">
        <v>7</v>
      </c>
      <c r="C10" t="s">
        <v>15</v>
      </c>
      <c r="D10" t="s">
        <v>18</v>
      </c>
      <c r="F10" t="s">
        <v>135</v>
      </c>
    </row>
    <row r="11" spans="1:6">
      <c r="A11" t="s">
        <v>6</v>
      </c>
      <c r="B11" t="s">
        <v>7</v>
      </c>
      <c r="C11" t="s">
        <v>15</v>
      </c>
      <c r="D11" t="s">
        <v>19</v>
      </c>
      <c r="F11" t="s">
        <v>135</v>
      </c>
    </row>
    <row r="12" spans="1:6">
      <c r="A12" t="s">
        <v>6</v>
      </c>
      <c r="B12" t="s">
        <v>7</v>
      </c>
      <c r="C12" t="s">
        <v>20</v>
      </c>
      <c r="D12" t="s">
        <v>21</v>
      </c>
      <c r="F12" t="s">
        <v>135</v>
      </c>
    </row>
    <row r="13" spans="1:6">
      <c r="A13" t="s">
        <v>6</v>
      </c>
      <c r="B13" t="s">
        <v>7</v>
      </c>
      <c r="C13" t="s">
        <v>20</v>
      </c>
      <c r="D13" t="s">
        <v>22</v>
      </c>
      <c r="F13" t="s">
        <v>134</v>
      </c>
    </row>
    <row r="14" spans="1:6">
      <c r="A14" t="s">
        <v>6</v>
      </c>
      <c r="B14" t="s">
        <v>7</v>
      </c>
      <c r="C14" t="s">
        <v>20</v>
      </c>
      <c r="D14" t="s">
        <v>23</v>
      </c>
      <c r="F14" t="s">
        <v>135</v>
      </c>
    </row>
    <row r="15" spans="1:6">
      <c r="A15" t="s">
        <v>6</v>
      </c>
      <c r="B15" t="s">
        <v>7</v>
      </c>
      <c r="C15" t="s">
        <v>20</v>
      </c>
      <c r="D15" t="s">
        <v>24</v>
      </c>
      <c r="F15" t="s">
        <v>134</v>
      </c>
    </row>
    <row r="16" spans="1:6">
      <c r="A16" t="s">
        <v>6</v>
      </c>
      <c r="B16" t="s">
        <v>7</v>
      </c>
      <c r="C16" t="s">
        <v>20</v>
      </c>
      <c r="D16" t="s">
        <v>25</v>
      </c>
      <c r="F16" t="s">
        <v>135</v>
      </c>
    </row>
    <row r="17" spans="1:6">
      <c r="A17" t="s">
        <v>6</v>
      </c>
      <c r="B17" t="s">
        <v>7</v>
      </c>
      <c r="C17" t="s">
        <v>20</v>
      </c>
      <c r="D17" t="s">
        <v>26</v>
      </c>
      <c r="F17" t="s">
        <v>134</v>
      </c>
    </row>
    <row r="18" spans="1:6">
      <c r="A18" t="s">
        <v>6</v>
      </c>
      <c r="B18" t="s">
        <v>7</v>
      </c>
      <c r="C18" t="s">
        <v>20</v>
      </c>
      <c r="D18" t="s">
        <v>27</v>
      </c>
      <c r="F18" t="s">
        <v>135</v>
      </c>
    </row>
    <row r="19" spans="1:6">
      <c r="A19" t="s">
        <v>6</v>
      </c>
      <c r="B19" t="s">
        <v>7</v>
      </c>
      <c r="C19" t="s">
        <v>20</v>
      </c>
      <c r="D19" t="s">
        <v>28</v>
      </c>
      <c r="F19" t="s">
        <v>134</v>
      </c>
    </row>
    <row r="20" spans="1:6">
      <c r="A20" t="s">
        <v>6</v>
      </c>
      <c r="B20" t="s">
        <v>7</v>
      </c>
      <c r="C20" t="s">
        <v>20</v>
      </c>
      <c r="D20" t="s">
        <v>29</v>
      </c>
      <c r="F20" t="s">
        <v>134</v>
      </c>
    </row>
    <row r="21" spans="1:6">
      <c r="A21" t="s">
        <v>6</v>
      </c>
      <c r="B21" t="s">
        <v>7</v>
      </c>
      <c r="C21" t="s">
        <v>30</v>
      </c>
      <c r="D21" t="s">
        <v>31</v>
      </c>
      <c r="F21" t="s">
        <v>135</v>
      </c>
    </row>
    <row r="22" spans="1:6">
      <c r="A22" t="s">
        <v>6</v>
      </c>
      <c r="B22" t="s">
        <v>7</v>
      </c>
      <c r="C22" t="s">
        <v>30</v>
      </c>
      <c r="D22" t="s">
        <v>32</v>
      </c>
      <c r="F22" t="s">
        <v>135</v>
      </c>
    </row>
    <row r="23" spans="1:6">
      <c r="A23" t="s">
        <v>6</v>
      </c>
      <c r="B23" t="s">
        <v>7</v>
      </c>
      <c r="C23" t="s">
        <v>30</v>
      </c>
      <c r="D23" t="s">
        <v>33</v>
      </c>
      <c r="F23" t="s">
        <v>135</v>
      </c>
    </row>
    <row r="24" spans="1:6">
      <c r="A24" t="s">
        <v>6</v>
      </c>
      <c r="B24" t="s">
        <v>7</v>
      </c>
      <c r="C24" t="s">
        <v>30</v>
      </c>
      <c r="D24" t="s">
        <v>34</v>
      </c>
      <c r="F24" t="s">
        <v>135</v>
      </c>
    </row>
    <row r="25" spans="1:6">
      <c r="A25" t="s">
        <v>6</v>
      </c>
      <c r="B25" t="s">
        <v>7</v>
      </c>
      <c r="C25" t="s">
        <v>35</v>
      </c>
      <c r="D25" t="s">
        <v>36</v>
      </c>
      <c r="F25" t="s">
        <v>135</v>
      </c>
    </row>
    <row r="26" spans="1:6">
      <c r="A26" t="s">
        <v>6</v>
      </c>
      <c r="B26" t="s">
        <v>7</v>
      </c>
      <c r="C26" t="s">
        <v>35</v>
      </c>
      <c r="D26" t="s">
        <v>37</v>
      </c>
      <c r="F26" t="s">
        <v>134</v>
      </c>
    </row>
    <row r="27" spans="1:6">
      <c r="A27" t="s">
        <v>6</v>
      </c>
      <c r="B27" t="s">
        <v>7</v>
      </c>
      <c r="C27" t="s">
        <v>35</v>
      </c>
      <c r="D27" t="s">
        <v>38</v>
      </c>
      <c r="F27" t="s">
        <v>134</v>
      </c>
    </row>
    <row r="28" spans="1:6">
      <c r="A28" t="s">
        <v>6</v>
      </c>
      <c r="B28" t="s">
        <v>7</v>
      </c>
      <c r="C28" t="s">
        <v>35</v>
      </c>
      <c r="D28" t="s">
        <v>39</v>
      </c>
      <c r="F28" t="s">
        <v>134</v>
      </c>
    </row>
    <row r="29" spans="1:6">
      <c r="A29" t="s">
        <v>6</v>
      </c>
      <c r="B29" t="s">
        <v>7</v>
      </c>
      <c r="C29" t="s">
        <v>35</v>
      </c>
      <c r="D29" t="s">
        <v>40</v>
      </c>
      <c r="F29" t="s">
        <v>135</v>
      </c>
    </row>
    <row r="30" spans="1:6">
      <c r="A30" t="s">
        <v>6</v>
      </c>
      <c r="B30" t="s">
        <v>7</v>
      </c>
      <c r="C30" t="s">
        <v>35</v>
      </c>
      <c r="D30" t="s">
        <v>41</v>
      </c>
      <c r="F30" t="s">
        <v>134</v>
      </c>
    </row>
    <row r="31" spans="1:6">
      <c r="A31" t="s">
        <v>6</v>
      </c>
      <c r="B31" t="s">
        <v>7</v>
      </c>
      <c r="C31" t="s">
        <v>35</v>
      </c>
      <c r="D31" t="s">
        <v>42</v>
      </c>
      <c r="F31" t="s">
        <v>135</v>
      </c>
    </row>
    <row r="32" spans="1:6">
      <c r="A32" t="s">
        <v>6</v>
      </c>
      <c r="B32" t="s">
        <v>7</v>
      </c>
      <c r="C32" t="s">
        <v>43</v>
      </c>
      <c r="D32" t="s">
        <v>44</v>
      </c>
      <c r="F32" t="s">
        <v>134</v>
      </c>
    </row>
    <row r="33" spans="1:6">
      <c r="A33" t="s">
        <v>6</v>
      </c>
      <c r="B33" t="s">
        <v>7</v>
      </c>
      <c r="C33" t="s">
        <v>43</v>
      </c>
      <c r="D33" t="s">
        <v>45</v>
      </c>
      <c r="F33" t="s">
        <v>134</v>
      </c>
    </row>
    <row r="34" spans="1:6">
      <c r="A34" t="s">
        <v>6</v>
      </c>
      <c r="B34" t="s">
        <v>7</v>
      </c>
      <c r="C34" t="s">
        <v>43</v>
      </c>
      <c r="D34" t="s">
        <v>46</v>
      </c>
      <c r="F34" t="s">
        <v>135</v>
      </c>
    </row>
    <row r="35" spans="1:6">
      <c r="A35" t="s">
        <v>47</v>
      </c>
      <c r="B35" t="s">
        <v>48</v>
      </c>
      <c r="C35" t="s">
        <v>49</v>
      </c>
      <c r="D35" t="s">
        <v>50</v>
      </c>
      <c r="F35" t="s">
        <v>135</v>
      </c>
    </row>
    <row r="36" spans="1:6">
      <c r="A36" t="s">
        <v>47</v>
      </c>
      <c r="B36" t="s">
        <v>48</v>
      </c>
      <c r="C36" t="s">
        <v>49</v>
      </c>
      <c r="D36" t="s">
        <v>51</v>
      </c>
      <c r="F36" t="s">
        <v>134</v>
      </c>
    </row>
    <row r="37" spans="1:6">
      <c r="A37" t="s">
        <v>47</v>
      </c>
      <c r="B37" t="s">
        <v>48</v>
      </c>
      <c r="C37" t="s">
        <v>49</v>
      </c>
      <c r="D37" t="s">
        <v>52</v>
      </c>
      <c r="F37" t="s">
        <v>134</v>
      </c>
    </row>
    <row r="38" spans="1:6">
      <c r="A38" t="s">
        <v>47</v>
      </c>
      <c r="B38" t="s">
        <v>48</v>
      </c>
      <c r="C38" t="s">
        <v>49</v>
      </c>
      <c r="D38" t="s">
        <v>53</v>
      </c>
      <c r="F38" t="s">
        <v>135</v>
      </c>
    </row>
    <row r="39" spans="1:6">
      <c r="A39" t="s">
        <v>47</v>
      </c>
      <c r="B39" t="s">
        <v>48</v>
      </c>
      <c r="C39" t="s">
        <v>49</v>
      </c>
      <c r="D39" t="s">
        <v>54</v>
      </c>
      <c r="F39" t="s">
        <v>134</v>
      </c>
    </row>
    <row r="40" spans="1:6">
      <c r="A40" t="s">
        <v>47</v>
      </c>
      <c r="B40" t="s">
        <v>48</v>
      </c>
      <c r="C40" t="s">
        <v>49</v>
      </c>
      <c r="D40" t="s">
        <v>55</v>
      </c>
      <c r="F40" t="s">
        <v>135</v>
      </c>
    </row>
    <row r="41" spans="1:6">
      <c r="A41" t="s">
        <v>47</v>
      </c>
      <c r="B41" t="s">
        <v>48</v>
      </c>
      <c r="C41" t="s">
        <v>49</v>
      </c>
      <c r="D41" t="s">
        <v>56</v>
      </c>
      <c r="F41" t="s">
        <v>134</v>
      </c>
    </row>
    <row r="42" spans="1:6">
      <c r="A42" t="s">
        <v>47</v>
      </c>
      <c r="B42" t="s">
        <v>48</v>
      </c>
      <c r="C42" t="s">
        <v>57</v>
      </c>
      <c r="D42" t="s">
        <v>58</v>
      </c>
      <c r="F42" t="s">
        <v>134</v>
      </c>
    </row>
    <row r="43" spans="1:6">
      <c r="A43" t="s">
        <v>47</v>
      </c>
      <c r="B43" t="s">
        <v>59</v>
      </c>
      <c r="C43" t="s">
        <v>60</v>
      </c>
      <c r="D43" t="s">
        <v>61</v>
      </c>
      <c r="F43" t="s">
        <v>135</v>
      </c>
    </row>
    <row r="44" spans="1:6">
      <c r="A44" t="s">
        <v>47</v>
      </c>
      <c r="B44" t="s">
        <v>59</v>
      </c>
      <c r="C44" t="s">
        <v>60</v>
      </c>
      <c r="D44" t="s">
        <v>62</v>
      </c>
      <c r="F44" t="s">
        <v>134</v>
      </c>
    </row>
    <row r="45" spans="1:6">
      <c r="A45" t="s">
        <v>47</v>
      </c>
      <c r="B45" t="s">
        <v>59</v>
      </c>
      <c r="C45" t="s">
        <v>60</v>
      </c>
      <c r="D45" t="s">
        <v>63</v>
      </c>
      <c r="F45" t="s">
        <v>134</v>
      </c>
    </row>
    <row r="46" spans="1:6">
      <c r="A46" t="s">
        <v>47</v>
      </c>
      <c r="B46" t="s">
        <v>59</v>
      </c>
      <c r="C46" t="s">
        <v>60</v>
      </c>
      <c r="D46" t="s">
        <v>64</v>
      </c>
      <c r="F46" t="s">
        <v>135</v>
      </c>
    </row>
    <row r="47" spans="1:6">
      <c r="A47" t="s">
        <v>47</v>
      </c>
      <c r="B47" t="s">
        <v>59</v>
      </c>
      <c r="C47" t="s">
        <v>60</v>
      </c>
      <c r="D47" t="s">
        <v>65</v>
      </c>
      <c r="F47" t="s">
        <v>134</v>
      </c>
    </row>
    <row r="48" spans="1:6">
      <c r="A48" t="s">
        <v>47</v>
      </c>
      <c r="B48" t="s">
        <v>59</v>
      </c>
      <c r="C48" t="s">
        <v>60</v>
      </c>
      <c r="D48" t="s">
        <v>66</v>
      </c>
      <c r="F48" t="s">
        <v>135</v>
      </c>
    </row>
    <row r="49" spans="1:6">
      <c r="A49" t="s">
        <v>47</v>
      </c>
      <c r="B49" t="s">
        <v>59</v>
      </c>
      <c r="C49" t="s">
        <v>49</v>
      </c>
      <c r="D49" t="s">
        <v>67</v>
      </c>
      <c r="F49" t="s">
        <v>134</v>
      </c>
    </row>
    <row r="50" spans="1:6">
      <c r="A50" t="s">
        <v>47</v>
      </c>
      <c r="B50" t="s">
        <v>59</v>
      </c>
      <c r="C50" t="s">
        <v>49</v>
      </c>
      <c r="D50" t="s">
        <v>68</v>
      </c>
      <c r="F50" t="s">
        <v>134</v>
      </c>
    </row>
    <row r="51" spans="1:6">
      <c r="A51" t="s">
        <v>47</v>
      </c>
      <c r="B51" t="s">
        <v>59</v>
      </c>
      <c r="C51" t="s">
        <v>49</v>
      </c>
      <c r="D51" t="s">
        <v>69</v>
      </c>
      <c r="F51" t="s">
        <v>135</v>
      </c>
    </row>
    <row r="52" spans="1:6">
      <c r="A52" t="s">
        <v>47</v>
      </c>
      <c r="B52" t="s">
        <v>59</v>
      </c>
      <c r="C52" t="s">
        <v>57</v>
      </c>
      <c r="D52" t="s">
        <v>70</v>
      </c>
      <c r="F52" t="s">
        <v>134</v>
      </c>
    </row>
    <row r="53" spans="1:6">
      <c r="A53" t="s">
        <v>47</v>
      </c>
      <c r="B53" t="s">
        <v>59</v>
      </c>
      <c r="C53" t="s">
        <v>57</v>
      </c>
      <c r="D53" t="s">
        <v>71</v>
      </c>
      <c r="F53" t="s">
        <v>134</v>
      </c>
    </row>
    <row r="54" spans="1:6">
      <c r="A54" t="s">
        <v>47</v>
      </c>
      <c r="B54" t="s">
        <v>59</v>
      </c>
      <c r="C54" t="s">
        <v>57</v>
      </c>
      <c r="D54" t="s">
        <v>72</v>
      </c>
      <c r="F54" t="s">
        <v>134</v>
      </c>
    </row>
    <row r="55" spans="1:6">
      <c r="A55" t="s">
        <v>47</v>
      </c>
      <c r="B55" t="s">
        <v>59</v>
      </c>
      <c r="C55" t="s">
        <v>57</v>
      </c>
      <c r="D55" t="s">
        <v>73</v>
      </c>
      <c r="F55" t="s">
        <v>135</v>
      </c>
    </row>
    <row r="56" spans="1:6">
      <c r="A56" t="s">
        <v>47</v>
      </c>
      <c r="B56" t="s">
        <v>59</v>
      </c>
      <c r="C56" t="s">
        <v>57</v>
      </c>
      <c r="D56" t="s">
        <v>74</v>
      </c>
      <c r="F56" t="s">
        <v>134</v>
      </c>
    </row>
    <row r="57" spans="1:6">
      <c r="A57" t="s">
        <v>47</v>
      </c>
      <c r="B57" t="s">
        <v>59</v>
      </c>
      <c r="C57" t="s">
        <v>57</v>
      </c>
      <c r="D57" t="s">
        <v>75</v>
      </c>
      <c r="F57" t="s">
        <v>135</v>
      </c>
    </row>
    <row r="58" spans="1:6">
      <c r="A58" t="s">
        <v>47</v>
      </c>
      <c r="B58" t="s">
        <v>59</v>
      </c>
      <c r="C58" t="s">
        <v>57</v>
      </c>
      <c r="D58" t="s">
        <v>76</v>
      </c>
      <c r="F58" t="s">
        <v>134</v>
      </c>
    </row>
    <row r="59" spans="1:6">
      <c r="A59" t="s">
        <v>47</v>
      </c>
      <c r="B59" t="s">
        <v>59</v>
      </c>
      <c r="C59" t="s">
        <v>57</v>
      </c>
      <c r="D59" t="s">
        <v>77</v>
      </c>
      <c r="F59" t="s">
        <v>134</v>
      </c>
    </row>
    <row r="60" spans="1:6">
      <c r="A60" t="s">
        <v>47</v>
      </c>
      <c r="B60" t="s">
        <v>59</v>
      </c>
      <c r="C60" t="s">
        <v>57</v>
      </c>
      <c r="D60" t="s">
        <v>78</v>
      </c>
      <c r="F60" t="s">
        <v>134</v>
      </c>
    </row>
    <row r="61" spans="1:6">
      <c r="A61" t="s">
        <v>47</v>
      </c>
      <c r="B61" t="s">
        <v>59</v>
      </c>
      <c r="C61" t="s">
        <v>57</v>
      </c>
      <c r="D61" t="s">
        <v>79</v>
      </c>
      <c r="F61" t="s">
        <v>134</v>
      </c>
    </row>
    <row r="62" spans="1:6">
      <c r="A62" t="s">
        <v>47</v>
      </c>
      <c r="B62" t="s">
        <v>80</v>
      </c>
      <c r="C62" t="s">
        <v>60</v>
      </c>
      <c r="D62" t="s">
        <v>81</v>
      </c>
      <c r="F62" t="s">
        <v>134</v>
      </c>
    </row>
    <row r="63" spans="1:6">
      <c r="A63" t="s">
        <v>47</v>
      </c>
      <c r="B63" t="s">
        <v>80</v>
      </c>
      <c r="C63" t="s">
        <v>60</v>
      </c>
      <c r="D63" t="s">
        <v>82</v>
      </c>
      <c r="F63" t="s">
        <v>134</v>
      </c>
    </row>
    <row r="64" spans="1:6">
      <c r="A64" t="s">
        <v>47</v>
      </c>
      <c r="B64" t="s">
        <v>80</v>
      </c>
      <c r="C64" t="s">
        <v>60</v>
      </c>
      <c r="D64" t="s">
        <v>83</v>
      </c>
      <c r="F64" t="s">
        <v>134</v>
      </c>
    </row>
    <row r="65" spans="1:6">
      <c r="A65" t="s">
        <v>47</v>
      </c>
      <c r="B65" t="s">
        <v>80</v>
      </c>
      <c r="C65" t="s">
        <v>60</v>
      </c>
      <c r="D65" t="s">
        <v>84</v>
      </c>
      <c r="F65" t="s">
        <v>135</v>
      </c>
    </row>
    <row r="66" spans="1:6">
      <c r="A66" t="s">
        <v>47</v>
      </c>
      <c r="B66" t="s">
        <v>80</v>
      </c>
      <c r="C66" t="s">
        <v>60</v>
      </c>
      <c r="D66" t="s">
        <v>85</v>
      </c>
      <c r="F66" t="s">
        <v>134</v>
      </c>
    </row>
    <row r="67" spans="1:6">
      <c r="A67" t="s">
        <v>47</v>
      </c>
      <c r="B67" t="s">
        <v>80</v>
      </c>
      <c r="C67" t="s">
        <v>60</v>
      </c>
      <c r="D67" t="s">
        <v>86</v>
      </c>
      <c r="F67" t="s">
        <v>134</v>
      </c>
    </row>
    <row r="68" spans="1:6">
      <c r="A68" t="s">
        <v>47</v>
      </c>
      <c r="B68" t="s">
        <v>80</v>
      </c>
      <c r="C68" t="s">
        <v>49</v>
      </c>
      <c r="D68" t="s">
        <v>87</v>
      </c>
      <c r="F68" t="s">
        <v>135</v>
      </c>
    </row>
    <row r="69" spans="1:6">
      <c r="A69" t="s">
        <v>47</v>
      </c>
      <c r="B69" t="s">
        <v>80</v>
      </c>
      <c r="C69" t="s">
        <v>49</v>
      </c>
      <c r="D69" t="s">
        <v>88</v>
      </c>
      <c r="F69" t="s">
        <v>134</v>
      </c>
    </row>
    <row r="70" spans="1:6">
      <c r="A70" t="s">
        <v>47</v>
      </c>
      <c r="B70" t="s">
        <v>80</v>
      </c>
      <c r="C70" t="s">
        <v>49</v>
      </c>
      <c r="D70" t="s">
        <v>89</v>
      </c>
      <c r="F70" t="s">
        <v>134</v>
      </c>
    </row>
    <row r="71" spans="1:6">
      <c r="A71" t="s">
        <v>47</v>
      </c>
      <c r="B71" t="s">
        <v>80</v>
      </c>
      <c r="C71" t="s">
        <v>57</v>
      </c>
      <c r="D71" t="s">
        <v>90</v>
      </c>
      <c r="F71" t="s">
        <v>134</v>
      </c>
    </row>
    <row r="72" spans="1:6">
      <c r="A72" t="s">
        <v>47</v>
      </c>
      <c r="B72" t="s">
        <v>80</v>
      </c>
      <c r="C72" t="s">
        <v>57</v>
      </c>
      <c r="D72" t="s">
        <v>91</v>
      </c>
      <c r="F72" t="s">
        <v>134</v>
      </c>
    </row>
    <row r="73" spans="1:6">
      <c r="A73" t="s">
        <v>47</v>
      </c>
      <c r="B73" t="s">
        <v>80</v>
      </c>
      <c r="C73" t="s">
        <v>57</v>
      </c>
      <c r="D73" t="s">
        <v>92</v>
      </c>
      <c r="F73" t="s">
        <v>134</v>
      </c>
    </row>
    <row r="74" spans="1:6">
      <c r="A74" t="s">
        <v>47</v>
      </c>
      <c r="B74" t="s">
        <v>80</v>
      </c>
      <c r="C74" t="s">
        <v>57</v>
      </c>
      <c r="D74" t="s">
        <v>93</v>
      </c>
      <c r="F74" t="s">
        <v>134</v>
      </c>
    </row>
    <row r="75" spans="1:6">
      <c r="A75" t="s">
        <v>47</v>
      </c>
      <c r="B75" t="s">
        <v>94</v>
      </c>
      <c r="C75" t="s">
        <v>60</v>
      </c>
      <c r="D75" t="s">
        <v>95</v>
      </c>
      <c r="F75" t="s">
        <v>134</v>
      </c>
    </row>
    <row r="76" spans="1:6">
      <c r="A76" t="s">
        <v>47</v>
      </c>
      <c r="B76" t="s">
        <v>94</v>
      </c>
      <c r="C76" t="s">
        <v>60</v>
      </c>
      <c r="D76" t="s">
        <v>96</v>
      </c>
      <c r="F76" t="s">
        <v>134</v>
      </c>
    </row>
    <row r="77" spans="1:6">
      <c r="A77" t="s">
        <v>47</v>
      </c>
      <c r="B77" t="s">
        <v>94</v>
      </c>
      <c r="C77" t="s">
        <v>60</v>
      </c>
      <c r="D77" t="s">
        <v>97</v>
      </c>
      <c r="F77" t="s">
        <v>135</v>
      </c>
    </row>
    <row r="78" spans="1:6">
      <c r="A78" t="s">
        <v>47</v>
      </c>
      <c r="B78" t="s">
        <v>94</v>
      </c>
      <c r="C78" t="s">
        <v>60</v>
      </c>
      <c r="D78" t="s">
        <v>98</v>
      </c>
      <c r="F78" t="s">
        <v>134</v>
      </c>
    </row>
    <row r="79" spans="1:6">
      <c r="A79" t="s">
        <v>47</v>
      </c>
      <c r="B79" t="s">
        <v>94</v>
      </c>
      <c r="C79" t="s">
        <v>60</v>
      </c>
      <c r="D79" t="s">
        <v>99</v>
      </c>
      <c r="F79" t="s">
        <v>134</v>
      </c>
    </row>
    <row r="80" spans="1:6">
      <c r="A80" t="s">
        <v>47</v>
      </c>
      <c r="B80" t="s">
        <v>94</v>
      </c>
      <c r="C80" t="s">
        <v>60</v>
      </c>
      <c r="D80" t="s">
        <v>100</v>
      </c>
      <c r="F80" t="s">
        <v>134</v>
      </c>
    </row>
    <row r="81" spans="1:6">
      <c r="A81" t="s">
        <v>47</v>
      </c>
      <c r="B81" t="s">
        <v>94</v>
      </c>
      <c r="C81" t="s">
        <v>60</v>
      </c>
      <c r="D81" t="s">
        <v>101</v>
      </c>
      <c r="F81" t="s">
        <v>135</v>
      </c>
    </row>
    <row r="82" spans="1:6">
      <c r="A82" t="s">
        <v>47</v>
      </c>
      <c r="B82" t="s">
        <v>94</v>
      </c>
      <c r="C82" t="s">
        <v>49</v>
      </c>
      <c r="D82" t="s">
        <v>102</v>
      </c>
      <c r="F82" t="s">
        <v>134</v>
      </c>
    </row>
    <row r="83" spans="1:6">
      <c r="A83" t="s">
        <v>47</v>
      </c>
      <c r="B83" t="s">
        <v>94</v>
      </c>
      <c r="C83" t="s">
        <v>57</v>
      </c>
      <c r="D83" t="s">
        <v>103</v>
      </c>
      <c r="F83" t="s">
        <v>134</v>
      </c>
    </row>
    <row r="84" spans="1:6">
      <c r="A84" t="s">
        <v>47</v>
      </c>
      <c r="B84" t="s">
        <v>94</v>
      </c>
      <c r="C84" t="s">
        <v>57</v>
      </c>
      <c r="D84" t="s">
        <v>104</v>
      </c>
      <c r="F84" t="s">
        <v>134</v>
      </c>
    </row>
    <row r="85" spans="1:6">
      <c r="A85" t="s">
        <v>47</v>
      </c>
      <c r="B85" t="s">
        <v>94</v>
      </c>
      <c r="C85" t="s">
        <v>57</v>
      </c>
      <c r="D85" t="s">
        <v>105</v>
      </c>
      <c r="F85" t="s">
        <v>135</v>
      </c>
    </row>
    <row r="86" spans="1:6">
      <c r="A86" t="s">
        <v>47</v>
      </c>
      <c r="B86" t="s">
        <v>106</v>
      </c>
      <c r="C86" t="s">
        <v>60</v>
      </c>
      <c r="D86" t="s">
        <v>107</v>
      </c>
      <c r="F86" t="s">
        <v>134</v>
      </c>
    </row>
    <row r="87" spans="1:6">
      <c r="A87" t="s">
        <v>47</v>
      </c>
      <c r="B87" t="s">
        <v>106</v>
      </c>
      <c r="C87" t="s">
        <v>60</v>
      </c>
      <c r="D87" t="s">
        <v>108</v>
      </c>
      <c r="F87" t="s">
        <v>134</v>
      </c>
    </row>
    <row r="88" spans="1:6">
      <c r="A88" t="s">
        <v>47</v>
      </c>
      <c r="B88" t="s">
        <v>106</v>
      </c>
      <c r="C88" t="s">
        <v>60</v>
      </c>
      <c r="D88" t="s">
        <v>109</v>
      </c>
      <c r="F88" t="s">
        <v>134</v>
      </c>
    </row>
    <row r="89" spans="1:6">
      <c r="A89" t="s">
        <v>47</v>
      </c>
      <c r="B89" t="s">
        <v>106</v>
      </c>
      <c r="C89" t="s">
        <v>60</v>
      </c>
      <c r="D89" t="s">
        <v>110</v>
      </c>
      <c r="F89" t="s">
        <v>135</v>
      </c>
    </row>
    <row r="90" spans="1:6">
      <c r="A90" t="s">
        <v>47</v>
      </c>
      <c r="B90" t="s">
        <v>106</v>
      </c>
      <c r="C90" t="s">
        <v>49</v>
      </c>
      <c r="D90" t="s">
        <v>111</v>
      </c>
      <c r="F90" t="s">
        <v>134</v>
      </c>
    </row>
    <row r="91" spans="1:6">
      <c r="A91" t="s">
        <v>47</v>
      </c>
      <c r="B91" t="s">
        <v>106</v>
      </c>
      <c r="C91" t="s">
        <v>49</v>
      </c>
      <c r="D91" t="s">
        <v>112</v>
      </c>
      <c r="F91" t="s">
        <v>134</v>
      </c>
    </row>
    <row r="92" spans="1:6">
      <c r="A92" t="s">
        <v>47</v>
      </c>
      <c r="B92" t="s">
        <v>106</v>
      </c>
      <c r="C92" t="s">
        <v>49</v>
      </c>
      <c r="D92" t="s">
        <v>113</v>
      </c>
      <c r="F92" t="s">
        <v>135</v>
      </c>
    </row>
    <row r="93" spans="1:6">
      <c r="A93" t="s">
        <v>47</v>
      </c>
      <c r="B93" t="s">
        <v>106</v>
      </c>
      <c r="C93" t="s">
        <v>49</v>
      </c>
      <c r="D93" t="s">
        <v>114</v>
      </c>
      <c r="F93" t="s">
        <v>135</v>
      </c>
    </row>
    <row r="94" spans="1:6">
      <c r="A94" t="s">
        <v>47</v>
      </c>
      <c r="B94" t="s">
        <v>106</v>
      </c>
      <c r="C94" t="s">
        <v>49</v>
      </c>
      <c r="D94" t="s">
        <v>115</v>
      </c>
      <c r="F94" t="s">
        <v>134</v>
      </c>
    </row>
    <row r="95" spans="1:6">
      <c r="A95" t="s">
        <v>47</v>
      </c>
      <c r="B95" t="s">
        <v>106</v>
      </c>
      <c r="C95" t="s">
        <v>57</v>
      </c>
      <c r="D95" t="s">
        <v>116</v>
      </c>
      <c r="F95" t="s">
        <v>135</v>
      </c>
    </row>
    <row r="96" spans="1:6">
      <c r="A96" t="s">
        <v>47</v>
      </c>
      <c r="B96" t="s">
        <v>106</v>
      </c>
      <c r="C96" t="s">
        <v>57</v>
      </c>
      <c r="D96" t="s">
        <v>117</v>
      </c>
      <c r="F96" t="s">
        <v>134</v>
      </c>
    </row>
    <row r="97" spans="1:6">
      <c r="A97" t="s">
        <v>47</v>
      </c>
      <c r="B97" t="s">
        <v>118</v>
      </c>
      <c r="C97" t="s">
        <v>60</v>
      </c>
      <c r="D97" t="s">
        <v>119</v>
      </c>
      <c r="F97" t="s">
        <v>134</v>
      </c>
    </row>
    <row r="98" spans="1:6">
      <c r="A98" t="s">
        <v>47</v>
      </c>
      <c r="B98" t="s">
        <v>118</v>
      </c>
      <c r="C98" t="s">
        <v>49</v>
      </c>
      <c r="D98" t="s">
        <v>120</v>
      </c>
      <c r="F98" t="s">
        <v>134</v>
      </c>
    </row>
    <row r="99" spans="1:6">
      <c r="A99" t="s">
        <v>47</v>
      </c>
      <c r="B99" t="s">
        <v>118</v>
      </c>
      <c r="C99" t="s">
        <v>57</v>
      </c>
      <c r="D99" t="s">
        <v>121</v>
      </c>
      <c r="F99" t="s">
        <v>135</v>
      </c>
    </row>
    <row r="100" spans="1:6">
      <c r="A100" t="s">
        <v>47</v>
      </c>
      <c r="B100" t="s">
        <v>118</v>
      </c>
      <c r="C100" t="s">
        <v>57</v>
      </c>
      <c r="D100" t="s">
        <v>122</v>
      </c>
      <c r="F100" t="s">
        <v>134</v>
      </c>
    </row>
    <row r="101" spans="1:6">
      <c r="A101" t="s">
        <v>47</v>
      </c>
      <c r="B101" t="s">
        <v>118</v>
      </c>
      <c r="C101" t="s">
        <v>57</v>
      </c>
      <c r="D101" t="s">
        <v>123</v>
      </c>
      <c r="F101" t="s">
        <v>135</v>
      </c>
    </row>
    <row r="102" spans="1:6">
      <c r="A102" t="s">
        <v>47</v>
      </c>
      <c r="B102" t="s">
        <v>124</v>
      </c>
      <c r="C102" t="s">
        <v>60</v>
      </c>
      <c r="D102" t="s">
        <v>125</v>
      </c>
      <c r="F102" t="s">
        <v>134</v>
      </c>
    </row>
    <row r="103" spans="1:6">
      <c r="A103" t="s">
        <v>47</v>
      </c>
      <c r="B103" t="s">
        <v>124</v>
      </c>
      <c r="C103" t="s">
        <v>49</v>
      </c>
      <c r="D103" t="s">
        <v>126</v>
      </c>
      <c r="F103" t="s">
        <v>135</v>
      </c>
    </row>
    <row r="104" spans="1:6">
      <c r="A104" t="s">
        <v>47</v>
      </c>
      <c r="B104" t="s">
        <v>124</v>
      </c>
      <c r="C104" t="s">
        <v>49</v>
      </c>
      <c r="D104" t="s">
        <v>127</v>
      </c>
      <c r="F104" t="s">
        <v>134</v>
      </c>
    </row>
    <row r="105" spans="1:6">
      <c r="A105" t="s">
        <v>47</v>
      </c>
      <c r="B105" t="s">
        <v>124</v>
      </c>
      <c r="C105" t="s">
        <v>57</v>
      </c>
      <c r="D105" t="s">
        <v>128</v>
      </c>
      <c r="F105" t="s">
        <v>134</v>
      </c>
    </row>
    <row r="106" spans="1:6">
      <c r="A106" t="s">
        <v>47</v>
      </c>
      <c r="B106" t="s">
        <v>124</v>
      </c>
      <c r="C106" t="s">
        <v>57</v>
      </c>
      <c r="D106" t="s">
        <v>129</v>
      </c>
      <c r="F106" t="s">
        <v>135</v>
      </c>
    </row>
  </sheetData>
  <pageMargins left="0.75" right="0.75" top="1" bottom="1" header="0.5" footer="0.5"/>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06"/>
  <sheetViews>
    <sheetView topLeftCell="C1" workbookViewId="0">
      <selection activeCell="K11" sqref="K11"/>
    </sheetView>
  </sheetViews>
  <sheetFormatPr defaultColWidth="9" defaultRowHeight="15"/>
  <cols>
    <col min="1" max="1" width="25.140625" customWidth="1"/>
    <col min="3" max="3" width="24.5703125" customWidth="1"/>
    <col min="4" max="4" width="11" customWidth="1"/>
    <col min="5" max="5" width="14.42578125" customWidth="1"/>
    <col min="6" max="6" width="10.140625" customWidth="1"/>
    <col min="11" max="11" width="37.140625"/>
  </cols>
  <sheetData>
    <row r="1" spans="1:11">
      <c r="A1" t="s">
        <v>0</v>
      </c>
      <c r="B1" t="s">
        <v>1</v>
      </c>
      <c r="C1" t="s">
        <v>2</v>
      </c>
      <c r="D1" t="s">
        <v>3</v>
      </c>
      <c r="E1" t="s">
        <v>4</v>
      </c>
      <c r="F1" t="s">
        <v>5</v>
      </c>
    </row>
    <row r="2" spans="1:11">
      <c r="A2" t="s">
        <v>6</v>
      </c>
      <c r="B2" t="s">
        <v>7</v>
      </c>
      <c r="C2" t="s">
        <v>8</v>
      </c>
      <c r="D2" t="s">
        <v>9</v>
      </c>
      <c r="F2" s="5"/>
    </row>
    <row r="3" spans="1:11">
      <c r="A3" t="s">
        <v>6</v>
      </c>
      <c r="B3" t="s">
        <v>7</v>
      </c>
      <c r="C3" t="s">
        <v>8</v>
      </c>
      <c r="D3" t="s">
        <v>10</v>
      </c>
      <c r="F3" t="s">
        <v>134</v>
      </c>
    </row>
    <row r="4" spans="1:11">
      <c r="A4" t="s">
        <v>6</v>
      </c>
      <c r="B4" t="s">
        <v>7</v>
      </c>
      <c r="C4" t="s">
        <v>8</v>
      </c>
      <c r="D4" t="s">
        <v>11</v>
      </c>
      <c r="F4" t="s">
        <v>135</v>
      </c>
    </row>
    <row r="5" spans="1:11">
      <c r="A5" t="s">
        <v>6</v>
      </c>
      <c r="B5" t="s">
        <v>7</v>
      </c>
      <c r="C5" t="s">
        <v>8</v>
      </c>
      <c r="D5" t="s">
        <v>12</v>
      </c>
      <c r="F5" t="s">
        <v>134</v>
      </c>
    </row>
    <row r="6" spans="1:11">
      <c r="A6" t="s">
        <v>6</v>
      </c>
      <c r="B6" t="s">
        <v>7</v>
      </c>
      <c r="C6" t="s">
        <v>8</v>
      </c>
      <c r="D6" t="s">
        <v>13</v>
      </c>
      <c r="F6" t="s">
        <v>134</v>
      </c>
    </row>
    <row r="7" spans="1:11">
      <c r="A7" t="s">
        <v>6</v>
      </c>
      <c r="B7" t="s">
        <v>7</v>
      </c>
      <c r="C7" t="s">
        <v>8</v>
      </c>
      <c r="D7" t="s">
        <v>14</v>
      </c>
      <c r="F7" t="s">
        <v>134</v>
      </c>
    </row>
    <row r="8" spans="1:11">
      <c r="A8" t="s">
        <v>6</v>
      </c>
      <c r="B8" t="s">
        <v>7</v>
      </c>
      <c r="C8" t="s">
        <v>15</v>
      </c>
      <c r="D8" t="s">
        <v>16</v>
      </c>
      <c r="F8" t="s">
        <v>135</v>
      </c>
    </row>
    <row r="9" spans="1:11">
      <c r="A9" t="s">
        <v>6</v>
      </c>
      <c r="B9" t="s">
        <v>7</v>
      </c>
      <c r="C9" t="s">
        <v>15</v>
      </c>
      <c r="D9" t="s">
        <v>17</v>
      </c>
      <c r="F9" t="s">
        <v>135</v>
      </c>
    </row>
    <row r="10" spans="1:11">
      <c r="A10" t="s">
        <v>6</v>
      </c>
      <c r="B10" t="s">
        <v>7</v>
      </c>
      <c r="C10" t="s">
        <v>15</v>
      </c>
      <c r="D10" t="s">
        <v>18</v>
      </c>
      <c r="F10" t="s">
        <v>135</v>
      </c>
      <c r="K10" t="s">
        <v>136</v>
      </c>
    </row>
    <row r="11" spans="1:11">
      <c r="A11" t="s">
        <v>6</v>
      </c>
      <c r="B11" t="s">
        <v>7</v>
      </c>
      <c r="C11" t="s">
        <v>15</v>
      </c>
      <c r="D11" t="s">
        <v>19</v>
      </c>
      <c r="F11" t="s">
        <v>135</v>
      </c>
      <c r="K11" t="e">
        <v>#DIV/0!</v>
      </c>
    </row>
    <row r="12" spans="1:11">
      <c r="A12" t="s">
        <v>6</v>
      </c>
      <c r="B12" t="s">
        <v>7</v>
      </c>
      <c r="C12" t="s">
        <v>20</v>
      </c>
      <c r="D12" t="s">
        <v>21</v>
      </c>
      <c r="F12" t="s">
        <v>135</v>
      </c>
    </row>
    <row r="13" spans="1:11">
      <c r="A13" t="s">
        <v>6</v>
      </c>
      <c r="B13" t="s">
        <v>7</v>
      </c>
      <c r="C13" t="s">
        <v>20</v>
      </c>
      <c r="D13" t="s">
        <v>22</v>
      </c>
      <c r="F13" t="s">
        <v>134</v>
      </c>
    </row>
    <row r="14" spans="1:11">
      <c r="A14" t="s">
        <v>6</v>
      </c>
      <c r="B14" t="s">
        <v>7</v>
      </c>
      <c r="C14" t="s">
        <v>20</v>
      </c>
      <c r="D14" t="s">
        <v>23</v>
      </c>
      <c r="F14" t="s">
        <v>135</v>
      </c>
    </row>
    <row r="15" spans="1:11">
      <c r="A15" t="s">
        <v>6</v>
      </c>
      <c r="B15" t="s">
        <v>7</v>
      </c>
      <c r="C15" t="s">
        <v>20</v>
      </c>
      <c r="D15" t="s">
        <v>24</v>
      </c>
      <c r="F15" t="s">
        <v>134</v>
      </c>
    </row>
    <row r="16" spans="1:11">
      <c r="A16" t="s">
        <v>6</v>
      </c>
      <c r="B16" t="s">
        <v>7</v>
      </c>
      <c r="C16" t="s">
        <v>20</v>
      </c>
      <c r="D16" t="s">
        <v>25</v>
      </c>
      <c r="F16" t="s">
        <v>135</v>
      </c>
    </row>
    <row r="17" spans="1:6">
      <c r="A17" t="s">
        <v>6</v>
      </c>
      <c r="B17" t="s">
        <v>7</v>
      </c>
      <c r="C17" t="s">
        <v>20</v>
      </c>
      <c r="D17" t="s">
        <v>26</v>
      </c>
      <c r="F17" t="s">
        <v>134</v>
      </c>
    </row>
    <row r="18" spans="1:6">
      <c r="A18" t="s">
        <v>6</v>
      </c>
      <c r="B18" t="s">
        <v>7</v>
      </c>
      <c r="C18" t="s">
        <v>20</v>
      </c>
      <c r="D18" t="s">
        <v>27</v>
      </c>
      <c r="F18" t="s">
        <v>135</v>
      </c>
    </row>
    <row r="19" spans="1:6">
      <c r="A19" t="s">
        <v>6</v>
      </c>
      <c r="B19" t="s">
        <v>7</v>
      </c>
      <c r="C19" t="s">
        <v>20</v>
      </c>
      <c r="D19" t="s">
        <v>28</v>
      </c>
      <c r="F19" t="s">
        <v>134</v>
      </c>
    </row>
    <row r="20" spans="1:6">
      <c r="A20" t="s">
        <v>6</v>
      </c>
      <c r="B20" t="s">
        <v>7</v>
      </c>
      <c r="C20" t="s">
        <v>20</v>
      </c>
      <c r="D20" t="s">
        <v>29</v>
      </c>
      <c r="F20" t="s">
        <v>134</v>
      </c>
    </row>
    <row r="21" spans="1:6">
      <c r="A21" t="s">
        <v>6</v>
      </c>
      <c r="B21" t="s">
        <v>7</v>
      </c>
      <c r="C21" t="s">
        <v>30</v>
      </c>
      <c r="D21" t="s">
        <v>31</v>
      </c>
      <c r="F21" t="s">
        <v>135</v>
      </c>
    </row>
    <row r="22" spans="1:6">
      <c r="A22" t="s">
        <v>6</v>
      </c>
      <c r="B22" t="s">
        <v>7</v>
      </c>
      <c r="C22" t="s">
        <v>30</v>
      </c>
      <c r="D22" t="s">
        <v>32</v>
      </c>
      <c r="F22" t="s">
        <v>135</v>
      </c>
    </row>
    <row r="23" spans="1:6">
      <c r="A23" t="s">
        <v>6</v>
      </c>
      <c r="B23" t="s">
        <v>7</v>
      </c>
      <c r="C23" t="s">
        <v>30</v>
      </c>
      <c r="D23" t="s">
        <v>33</v>
      </c>
      <c r="F23" t="s">
        <v>135</v>
      </c>
    </row>
    <row r="24" spans="1:6">
      <c r="A24" t="s">
        <v>6</v>
      </c>
      <c r="B24" t="s">
        <v>7</v>
      </c>
      <c r="C24" t="s">
        <v>30</v>
      </c>
      <c r="D24" t="s">
        <v>34</v>
      </c>
      <c r="F24" t="s">
        <v>135</v>
      </c>
    </row>
    <row r="25" spans="1:6">
      <c r="A25" t="s">
        <v>6</v>
      </c>
      <c r="B25" t="s">
        <v>7</v>
      </c>
      <c r="C25" t="s">
        <v>35</v>
      </c>
      <c r="D25" t="s">
        <v>36</v>
      </c>
      <c r="F25" t="s">
        <v>135</v>
      </c>
    </row>
    <row r="26" spans="1:6">
      <c r="A26" t="s">
        <v>6</v>
      </c>
      <c r="B26" t="s">
        <v>7</v>
      </c>
      <c r="C26" t="s">
        <v>35</v>
      </c>
      <c r="D26" t="s">
        <v>37</v>
      </c>
      <c r="F26" t="s">
        <v>134</v>
      </c>
    </row>
    <row r="27" spans="1:6">
      <c r="A27" t="s">
        <v>6</v>
      </c>
      <c r="B27" t="s">
        <v>7</v>
      </c>
      <c r="C27" t="s">
        <v>35</v>
      </c>
      <c r="D27" t="s">
        <v>38</v>
      </c>
      <c r="F27" t="s">
        <v>134</v>
      </c>
    </row>
    <row r="28" spans="1:6">
      <c r="A28" t="s">
        <v>6</v>
      </c>
      <c r="B28" t="s">
        <v>7</v>
      </c>
      <c r="C28" t="s">
        <v>35</v>
      </c>
      <c r="D28" t="s">
        <v>39</v>
      </c>
      <c r="F28" t="s">
        <v>134</v>
      </c>
    </row>
    <row r="29" spans="1:6">
      <c r="A29" t="s">
        <v>6</v>
      </c>
      <c r="B29" t="s">
        <v>7</v>
      </c>
      <c r="C29" t="s">
        <v>35</v>
      </c>
      <c r="D29" t="s">
        <v>40</v>
      </c>
      <c r="F29" t="s">
        <v>135</v>
      </c>
    </row>
    <row r="30" spans="1:6">
      <c r="A30" t="s">
        <v>6</v>
      </c>
      <c r="B30" t="s">
        <v>7</v>
      </c>
      <c r="C30" t="s">
        <v>35</v>
      </c>
      <c r="D30" t="s">
        <v>41</v>
      </c>
      <c r="F30" t="s">
        <v>134</v>
      </c>
    </row>
    <row r="31" spans="1:6">
      <c r="A31" t="s">
        <v>6</v>
      </c>
      <c r="B31" t="s">
        <v>7</v>
      </c>
      <c r="C31" t="s">
        <v>35</v>
      </c>
      <c r="D31" t="s">
        <v>42</v>
      </c>
      <c r="F31" t="s">
        <v>135</v>
      </c>
    </row>
    <row r="32" spans="1:6">
      <c r="A32" t="s">
        <v>6</v>
      </c>
      <c r="B32" t="s">
        <v>7</v>
      </c>
      <c r="C32" t="s">
        <v>43</v>
      </c>
      <c r="D32" t="s">
        <v>44</v>
      </c>
      <c r="F32" t="s">
        <v>134</v>
      </c>
    </row>
    <row r="33" spans="1:6">
      <c r="A33" t="s">
        <v>6</v>
      </c>
      <c r="B33" t="s">
        <v>7</v>
      </c>
      <c r="C33" t="s">
        <v>43</v>
      </c>
      <c r="D33" t="s">
        <v>45</v>
      </c>
      <c r="F33" t="s">
        <v>134</v>
      </c>
    </row>
    <row r="34" spans="1:6">
      <c r="A34" t="s">
        <v>6</v>
      </c>
      <c r="B34" t="s">
        <v>7</v>
      </c>
      <c r="C34" t="s">
        <v>43</v>
      </c>
      <c r="D34" t="s">
        <v>46</v>
      </c>
      <c r="F34" t="s">
        <v>135</v>
      </c>
    </row>
    <row r="35" spans="1:6">
      <c r="A35" t="s">
        <v>47</v>
      </c>
      <c r="B35" t="s">
        <v>48</v>
      </c>
      <c r="C35" t="s">
        <v>49</v>
      </c>
      <c r="D35" t="s">
        <v>50</v>
      </c>
      <c r="F35" t="s">
        <v>135</v>
      </c>
    </row>
    <row r="36" spans="1:6">
      <c r="A36" t="s">
        <v>47</v>
      </c>
      <c r="B36" t="s">
        <v>48</v>
      </c>
      <c r="C36" t="s">
        <v>49</v>
      </c>
      <c r="D36" t="s">
        <v>51</v>
      </c>
      <c r="F36" t="s">
        <v>134</v>
      </c>
    </row>
    <row r="37" spans="1:6">
      <c r="A37" t="s">
        <v>47</v>
      </c>
      <c r="B37" t="s">
        <v>48</v>
      </c>
      <c r="C37" t="s">
        <v>49</v>
      </c>
      <c r="D37" t="s">
        <v>52</v>
      </c>
      <c r="F37" t="s">
        <v>134</v>
      </c>
    </row>
    <row r="38" spans="1:6">
      <c r="A38" t="s">
        <v>47</v>
      </c>
      <c r="B38" t="s">
        <v>48</v>
      </c>
      <c r="C38" t="s">
        <v>49</v>
      </c>
      <c r="D38" t="s">
        <v>53</v>
      </c>
      <c r="F38" t="s">
        <v>135</v>
      </c>
    </row>
    <row r="39" spans="1:6">
      <c r="A39" t="s">
        <v>47</v>
      </c>
      <c r="B39" t="s">
        <v>48</v>
      </c>
      <c r="C39" t="s">
        <v>49</v>
      </c>
      <c r="D39" t="s">
        <v>54</v>
      </c>
      <c r="F39" t="s">
        <v>134</v>
      </c>
    </row>
    <row r="40" spans="1:6">
      <c r="A40" t="s">
        <v>47</v>
      </c>
      <c r="B40" t="s">
        <v>48</v>
      </c>
      <c r="C40" t="s">
        <v>49</v>
      </c>
      <c r="D40" t="s">
        <v>55</v>
      </c>
      <c r="F40" t="s">
        <v>135</v>
      </c>
    </row>
    <row r="41" spans="1:6">
      <c r="A41" t="s">
        <v>47</v>
      </c>
      <c r="B41" t="s">
        <v>48</v>
      </c>
      <c r="C41" t="s">
        <v>49</v>
      </c>
      <c r="D41" t="s">
        <v>56</v>
      </c>
      <c r="F41" t="s">
        <v>134</v>
      </c>
    </row>
    <row r="42" spans="1:6">
      <c r="A42" t="s">
        <v>47</v>
      </c>
      <c r="B42" t="s">
        <v>48</v>
      </c>
      <c r="C42" t="s">
        <v>57</v>
      </c>
      <c r="D42" t="s">
        <v>58</v>
      </c>
      <c r="F42" t="s">
        <v>134</v>
      </c>
    </row>
    <row r="43" spans="1:6">
      <c r="A43" t="s">
        <v>47</v>
      </c>
      <c r="B43" t="s">
        <v>59</v>
      </c>
      <c r="C43" t="s">
        <v>60</v>
      </c>
      <c r="D43" t="s">
        <v>61</v>
      </c>
      <c r="F43" t="s">
        <v>135</v>
      </c>
    </row>
    <row r="44" spans="1:6">
      <c r="A44" t="s">
        <v>47</v>
      </c>
      <c r="B44" t="s">
        <v>59</v>
      </c>
      <c r="C44" t="s">
        <v>60</v>
      </c>
      <c r="D44" t="s">
        <v>62</v>
      </c>
      <c r="F44" t="s">
        <v>134</v>
      </c>
    </row>
    <row r="45" spans="1:6">
      <c r="A45" t="s">
        <v>47</v>
      </c>
      <c r="B45" t="s">
        <v>59</v>
      </c>
      <c r="C45" t="s">
        <v>60</v>
      </c>
      <c r="D45" t="s">
        <v>63</v>
      </c>
      <c r="F45" t="s">
        <v>134</v>
      </c>
    </row>
    <row r="46" spans="1:6">
      <c r="A46" t="s">
        <v>47</v>
      </c>
      <c r="B46" t="s">
        <v>59</v>
      </c>
      <c r="C46" t="s">
        <v>60</v>
      </c>
      <c r="D46" t="s">
        <v>64</v>
      </c>
      <c r="F46" t="s">
        <v>135</v>
      </c>
    </row>
    <row r="47" spans="1:6">
      <c r="A47" t="s">
        <v>47</v>
      </c>
      <c r="B47" t="s">
        <v>59</v>
      </c>
      <c r="C47" t="s">
        <v>60</v>
      </c>
      <c r="D47" t="s">
        <v>65</v>
      </c>
      <c r="F47" t="s">
        <v>134</v>
      </c>
    </row>
    <row r="48" spans="1:6">
      <c r="A48" t="s">
        <v>47</v>
      </c>
      <c r="B48" t="s">
        <v>59</v>
      </c>
      <c r="C48" t="s">
        <v>60</v>
      </c>
      <c r="D48" t="s">
        <v>66</v>
      </c>
      <c r="F48" t="s">
        <v>135</v>
      </c>
    </row>
    <row r="49" spans="1:6">
      <c r="A49" t="s">
        <v>47</v>
      </c>
      <c r="B49" t="s">
        <v>59</v>
      </c>
      <c r="C49" t="s">
        <v>49</v>
      </c>
      <c r="D49" t="s">
        <v>67</v>
      </c>
      <c r="F49" t="s">
        <v>134</v>
      </c>
    </row>
    <row r="50" spans="1:6">
      <c r="A50" t="s">
        <v>47</v>
      </c>
      <c r="B50" t="s">
        <v>59</v>
      </c>
      <c r="C50" t="s">
        <v>49</v>
      </c>
      <c r="D50" t="s">
        <v>68</v>
      </c>
      <c r="F50" t="s">
        <v>134</v>
      </c>
    </row>
    <row r="51" spans="1:6">
      <c r="A51" t="s">
        <v>47</v>
      </c>
      <c r="B51" t="s">
        <v>59</v>
      </c>
      <c r="C51" t="s">
        <v>49</v>
      </c>
      <c r="D51" t="s">
        <v>69</v>
      </c>
      <c r="F51" t="s">
        <v>135</v>
      </c>
    </row>
    <row r="52" spans="1:6">
      <c r="A52" t="s">
        <v>47</v>
      </c>
      <c r="B52" t="s">
        <v>59</v>
      </c>
      <c r="C52" t="s">
        <v>57</v>
      </c>
      <c r="D52" t="s">
        <v>70</v>
      </c>
      <c r="F52" t="s">
        <v>134</v>
      </c>
    </row>
    <row r="53" spans="1:6">
      <c r="A53" t="s">
        <v>47</v>
      </c>
      <c r="B53" t="s">
        <v>59</v>
      </c>
      <c r="C53" t="s">
        <v>57</v>
      </c>
      <c r="D53" t="s">
        <v>71</v>
      </c>
      <c r="F53" t="s">
        <v>134</v>
      </c>
    </row>
    <row r="54" spans="1:6">
      <c r="A54" t="s">
        <v>47</v>
      </c>
      <c r="B54" t="s">
        <v>59</v>
      </c>
      <c r="C54" t="s">
        <v>57</v>
      </c>
      <c r="D54" t="s">
        <v>72</v>
      </c>
      <c r="F54" t="s">
        <v>134</v>
      </c>
    </row>
    <row r="55" spans="1:6">
      <c r="A55" t="s">
        <v>47</v>
      </c>
      <c r="B55" t="s">
        <v>59</v>
      </c>
      <c r="C55" t="s">
        <v>57</v>
      </c>
      <c r="D55" t="s">
        <v>73</v>
      </c>
      <c r="F55" t="s">
        <v>135</v>
      </c>
    </row>
    <row r="56" spans="1:6">
      <c r="A56" t="s">
        <v>47</v>
      </c>
      <c r="B56" t="s">
        <v>59</v>
      </c>
      <c r="C56" t="s">
        <v>57</v>
      </c>
      <c r="D56" t="s">
        <v>74</v>
      </c>
      <c r="F56" t="s">
        <v>134</v>
      </c>
    </row>
    <row r="57" spans="1:6">
      <c r="A57" t="s">
        <v>47</v>
      </c>
      <c r="B57" t="s">
        <v>59</v>
      </c>
      <c r="C57" t="s">
        <v>57</v>
      </c>
      <c r="D57" t="s">
        <v>75</v>
      </c>
      <c r="F57" t="s">
        <v>135</v>
      </c>
    </row>
    <row r="58" spans="1:6">
      <c r="A58" t="s">
        <v>47</v>
      </c>
      <c r="B58" t="s">
        <v>59</v>
      </c>
      <c r="C58" t="s">
        <v>57</v>
      </c>
      <c r="D58" t="s">
        <v>76</v>
      </c>
      <c r="F58" t="s">
        <v>134</v>
      </c>
    </row>
    <row r="59" spans="1:6">
      <c r="A59" t="s">
        <v>47</v>
      </c>
      <c r="B59" t="s">
        <v>59</v>
      </c>
      <c r="C59" t="s">
        <v>57</v>
      </c>
      <c r="D59" t="s">
        <v>77</v>
      </c>
      <c r="F59" t="s">
        <v>134</v>
      </c>
    </row>
    <row r="60" spans="1:6">
      <c r="A60" t="s">
        <v>47</v>
      </c>
      <c r="B60" t="s">
        <v>59</v>
      </c>
      <c r="C60" t="s">
        <v>57</v>
      </c>
      <c r="D60" t="s">
        <v>78</v>
      </c>
      <c r="F60" t="s">
        <v>134</v>
      </c>
    </row>
    <row r="61" spans="1:6">
      <c r="A61" t="s">
        <v>47</v>
      </c>
      <c r="B61" t="s">
        <v>59</v>
      </c>
      <c r="C61" t="s">
        <v>57</v>
      </c>
      <c r="D61" t="s">
        <v>79</v>
      </c>
      <c r="F61" t="s">
        <v>134</v>
      </c>
    </row>
    <row r="62" spans="1:6">
      <c r="A62" t="s">
        <v>47</v>
      </c>
      <c r="B62" t="s">
        <v>80</v>
      </c>
      <c r="C62" t="s">
        <v>60</v>
      </c>
      <c r="D62" t="s">
        <v>81</v>
      </c>
      <c r="F62" t="s">
        <v>134</v>
      </c>
    </row>
    <row r="63" spans="1:6">
      <c r="A63" t="s">
        <v>47</v>
      </c>
      <c r="B63" t="s">
        <v>80</v>
      </c>
      <c r="C63" t="s">
        <v>60</v>
      </c>
      <c r="D63" t="s">
        <v>82</v>
      </c>
      <c r="F63" t="s">
        <v>134</v>
      </c>
    </row>
    <row r="64" spans="1:6">
      <c r="A64" t="s">
        <v>47</v>
      </c>
      <c r="B64" t="s">
        <v>80</v>
      </c>
      <c r="C64" t="s">
        <v>60</v>
      </c>
      <c r="D64" t="s">
        <v>83</v>
      </c>
      <c r="F64" t="s">
        <v>134</v>
      </c>
    </row>
    <row r="65" spans="1:6">
      <c r="A65" t="s">
        <v>47</v>
      </c>
      <c r="B65" t="s">
        <v>80</v>
      </c>
      <c r="C65" t="s">
        <v>60</v>
      </c>
      <c r="D65" t="s">
        <v>84</v>
      </c>
      <c r="F65" t="s">
        <v>135</v>
      </c>
    </row>
    <row r="66" spans="1:6">
      <c r="A66" t="s">
        <v>47</v>
      </c>
      <c r="B66" t="s">
        <v>80</v>
      </c>
      <c r="C66" t="s">
        <v>60</v>
      </c>
      <c r="D66" t="s">
        <v>85</v>
      </c>
      <c r="F66" t="s">
        <v>134</v>
      </c>
    </row>
    <row r="67" spans="1:6">
      <c r="A67" t="s">
        <v>47</v>
      </c>
      <c r="B67" t="s">
        <v>80</v>
      </c>
      <c r="C67" t="s">
        <v>60</v>
      </c>
      <c r="D67" t="s">
        <v>86</v>
      </c>
      <c r="F67" t="s">
        <v>134</v>
      </c>
    </row>
    <row r="68" spans="1:6">
      <c r="A68" t="s">
        <v>47</v>
      </c>
      <c r="B68" t="s">
        <v>80</v>
      </c>
      <c r="C68" t="s">
        <v>49</v>
      </c>
      <c r="D68" t="s">
        <v>87</v>
      </c>
      <c r="F68" t="s">
        <v>135</v>
      </c>
    </row>
    <row r="69" spans="1:6">
      <c r="A69" t="s">
        <v>47</v>
      </c>
      <c r="B69" t="s">
        <v>80</v>
      </c>
      <c r="C69" t="s">
        <v>49</v>
      </c>
      <c r="D69" t="s">
        <v>88</v>
      </c>
      <c r="F69" t="s">
        <v>134</v>
      </c>
    </row>
    <row r="70" spans="1:6">
      <c r="A70" t="s">
        <v>47</v>
      </c>
      <c r="B70" t="s">
        <v>80</v>
      </c>
      <c r="C70" t="s">
        <v>49</v>
      </c>
      <c r="D70" t="s">
        <v>89</v>
      </c>
      <c r="F70" t="s">
        <v>134</v>
      </c>
    </row>
    <row r="71" spans="1:6">
      <c r="A71" t="s">
        <v>47</v>
      </c>
      <c r="B71" t="s">
        <v>80</v>
      </c>
      <c r="C71" t="s">
        <v>57</v>
      </c>
      <c r="D71" t="s">
        <v>90</v>
      </c>
      <c r="F71" t="s">
        <v>134</v>
      </c>
    </row>
    <row r="72" spans="1:6">
      <c r="A72" t="s">
        <v>47</v>
      </c>
      <c r="B72" t="s">
        <v>80</v>
      </c>
      <c r="C72" t="s">
        <v>57</v>
      </c>
      <c r="D72" t="s">
        <v>91</v>
      </c>
      <c r="F72" t="s">
        <v>134</v>
      </c>
    </row>
    <row r="73" spans="1:6">
      <c r="A73" t="s">
        <v>47</v>
      </c>
      <c r="B73" t="s">
        <v>80</v>
      </c>
      <c r="C73" t="s">
        <v>57</v>
      </c>
      <c r="D73" t="s">
        <v>92</v>
      </c>
      <c r="F73" t="s">
        <v>134</v>
      </c>
    </row>
    <row r="74" spans="1:6">
      <c r="A74" t="s">
        <v>47</v>
      </c>
      <c r="B74" t="s">
        <v>80</v>
      </c>
      <c r="C74" t="s">
        <v>57</v>
      </c>
      <c r="D74" t="s">
        <v>93</v>
      </c>
      <c r="F74" t="s">
        <v>134</v>
      </c>
    </row>
    <row r="75" spans="1:6">
      <c r="A75" t="s">
        <v>47</v>
      </c>
      <c r="B75" t="s">
        <v>94</v>
      </c>
      <c r="C75" t="s">
        <v>60</v>
      </c>
      <c r="D75" t="s">
        <v>95</v>
      </c>
      <c r="F75" t="s">
        <v>134</v>
      </c>
    </row>
    <row r="76" spans="1:6">
      <c r="A76" t="s">
        <v>47</v>
      </c>
      <c r="B76" t="s">
        <v>94</v>
      </c>
      <c r="C76" t="s">
        <v>60</v>
      </c>
      <c r="D76" t="s">
        <v>96</v>
      </c>
      <c r="F76" t="s">
        <v>134</v>
      </c>
    </row>
    <row r="77" spans="1:6">
      <c r="A77" t="s">
        <v>47</v>
      </c>
      <c r="B77" t="s">
        <v>94</v>
      </c>
      <c r="C77" t="s">
        <v>60</v>
      </c>
      <c r="D77" t="s">
        <v>97</v>
      </c>
      <c r="F77" t="s">
        <v>135</v>
      </c>
    </row>
    <row r="78" spans="1:6">
      <c r="A78" t="s">
        <v>47</v>
      </c>
      <c r="B78" t="s">
        <v>94</v>
      </c>
      <c r="C78" t="s">
        <v>60</v>
      </c>
      <c r="D78" t="s">
        <v>98</v>
      </c>
      <c r="F78" t="s">
        <v>134</v>
      </c>
    </row>
    <row r="79" spans="1:6">
      <c r="A79" t="s">
        <v>47</v>
      </c>
      <c r="B79" t="s">
        <v>94</v>
      </c>
      <c r="C79" t="s">
        <v>60</v>
      </c>
      <c r="D79" t="s">
        <v>99</v>
      </c>
      <c r="F79" t="s">
        <v>134</v>
      </c>
    </row>
    <row r="80" spans="1:6">
      <c r="A80" t="s">
        <v>47</v>
      </c>
      <c r="B80" t="s">
        <v>94</v>
      </c>
      <c r="C80" t="s">
        <v>60</v>
      </c>
      <c r="D80" t="s">
        <v>100</v>
      </c>
      <c r="F80" t="s">
        <v>134</v>
      </c>
    </row>
    <row r="81" spans="1:6">
      <c r="A81" t="s">
        <v>47</v>
      </c>
      <c r="B81" t="s">
        <v>94</v>
      </c>
      <c r="C81" t="s">
        <v>60</v>
      </c>
      <c r="D81" t="s">
        <v>101</v>
      </c>
      <c r="F81" t="s">
        <v>135</v>
      </c>
    </row>
    <row r="82" spans="1:6">
      <c r="A82" t="s">
        <v>47</v>
      </c>
      <c r="B82" t="s">
        <v>94</v>
      </c>
      <c r="C82" t="s">
        <v>49</v>
      </c>
      <c r="D82" t="s">
        <v>102</v>
      </c>
      <c r="F82" t="s">
        <v>134</v>
      </c>
    </row>
    <row r="83" spans="1:6">
      <c r="A83" t="s">
        <v>47</v>
      </c>
      <c r="B83" t="s">
        <v>94</v>
      </c>
      <c r="C83" t="s">
        <v>57</v>
      </c>
      <c r="D83" t="s">
        <v>103</v>
      </c>
      <c r="F83" t="s">
        <v>134</v>
      </c>
    </row>
    <row r="84" spans="1:6">
      <c r="A84" t="s">
        <v>47</v>
      </c>
      <c r="B84" t="s">
        <v>94</v>
      </c>
      <c r="C84" t="s">
        <v>57</v>
      </c>
      <c r="D84" t="s">
        <v>104</v>
      </c>
      <c r="F84" t="s">
        <v>134</v>
      </c>
    </row>
    <row r="85" spans="1:6">
      <c r="A85" t="s">
        <v>47</v>
      </c>
      <c r="B85" t="s">
        <v>94</v>
      </c>
      <c r="C85" t="s">
        <v>57</v>
      </c>
      <c r="D85" t="s">
        <v>105</v>
      </c>
      <c r="F85" t="s">
        <v>135</v>
      </c>
    </row>
    <row r="86" spans="1:6">
      <c r="A86" t="s">
        <v>47</v>
      </c>
      <c r="B86" t="s">
        <v>106</v>
      </c>
      <c r="C86" t="s">
        <v>60</v>
      </c>
      <c r="D86" t="s">
        <v>107</v>
      </c>
      <c r="F86" t="s">
        <v>134</v>
      </c>
    </row>
    <row r="87" spans="1:6">
      <c r="A87" t="s">
        <v>47</v>
      </c>
      <c r="B87" t="s">
        <v>106</v>
      </c>
      <c r="C87" t="s">
        <v>60</v>
      </c>
      <c r="D87" t="s">
        <v>108</v>
      </c>
      <c r="F87" t="s">
        <v>134</v>
      </c>
    </row>
    <row r="88" spans="1:6">
      <c r="A88" t="s">
        <v>47</v>
      </c>
      <c r="B88" t="s">
        <v>106</v>
      </c>
      <c r="C88" t="s">
        <v>60</v>
      </c>
      <c r="D88" t="s">
        <v>109</v>
      </c>
      <c r="F88" t="s">
        <v>134</v>
      </c>
    </row>
    <row r="89" spans="1:6">
      <c r="A89" t="s">
        <v>47</v>
      </c>
      <c r="B89" t="s">
        <v>106</v>
      </c>
      <c r="C89" t="s">
        <v>60</v>
      </c>
      <c r="D89" t="s">
        <v>110</v>
      </c>
      <c r="F89" t="s">
        <v>135</v>
      </c>
    </row>
    <row r="90" spans="1:6">
      <c r="A90" t="s">
        <v>47</v>
      </c>
      <c r="B90" t="s">
        <v>106</v>
      </c>
      <c r="C90" t="s">
        <v>49</v>
      </c>
      <c r="D90" t="s">
        <v>111</v>
      </c>
      <c r="F90" t="s">
        <v>134</v>
      </c>
    </row>
    <row r="91" spans="1:6">
      <c r="A91" t="s">
        <v>47</v>
      </c>
      <c r="B91" t="s">
        <v>106</v>
      </c>
      <c r="C91" t="s">
        <v>49</v>
      </c>
      <c r="D91" t="s">
        <v>112</v>
      </c>
      <c r="F91" t="s">
        <v>134</v>
      </c>
    </row>
    <row r="92" spans="1:6">
      <c r="A92" t="s">
        <v>47</v>
      </c>
      <c r="B92" t="s">
        <v>106</v>
      </c>
      <c r="C92" t="s">
        <v>49</v>
      </c>
      <c r="D92" t="s">
        <v>113</v>
      </c>
      <c r="F92" t="s">
        <v>135</v>
      </c>
    </row>
    <row r="93" spans="1:6">
      <c r="A93" t="s">
        <v>47</v>
      </c>
      <c r="B93" t="s">
        <v>106</v>
      </c>
      <c r="C93" t="s">
        <v>49</v>
      </c>
      <c r="D93" t="s">
        <v>114</v>
      </c>
      <c r="F93" t="s">
        <v>135</v>
      </c>
    </row>
    <row r="94" spans="1:6">
      <c r="A94" t="s">
        <v>47</v>
      </c>
      <c r="B94" t="s">
        <v>106</v>
      </c>
      <c r="C94" t="s">
        <v>49</v>
      </c>
      <c r="D94" t="s">
        <v>115</v>
      </c>
      <c r="F94" t="s">
        <v>134</v>
      </c>
    </row>
    <row r="95" spans="1:6">
      <c r="A95" t="s">
        <v>47</v>
      </c>
      <c r="B95" t="s">
        <v>106</v>
      </c>
      <c r="C95" t="s">
        <v>57</v>
      </c>
      <c r="D95" t="s">
        <v>116</v>
      </c>
      <c r="F95" t="s">
        <v>135</v>
      </c>
    </row>
    <row r="96" spans="1:6">
      <c r="A96" t="s">
        <v>47</v>
      </c>
      <c r="B96" t="s">
        <v>106</v>
      </c>
      <c r="C96" t="s">
        <v>57</v>
      </c>
      <c r="D96" t="s">
        <v>117</v>
      </c>
      <c r="F96" t="s">
        <v>134</v>
      </c>
    </row>
    <row r="97" spans="1:6">
      <c r="A97" t="s">
        <v>47</v>
      </c>
      <c r="B97" t="s">
        <v>118</v>
      </c>
      <c r="C97" t="s">
        <v>60</v>
      </c>
      <c r="D97" t="s">
        <v>119</v>
      </c>
      <c r="F97" t="s">
        <v>134</v>
      </c>
    </row>
    <row r="98" spans="1:6">
      <c r="A98" t="s">
        <v>47</v>
      </c>
      <c r="B98" t="s">
        <v>118</v>
      </c>
      <c r="C98" t="s">
        <v>49</v>
      </c>
      <c r="D98" t="s">
        <v>120</v>
      </c>
      <c r="F98" t="s">
        <v>134</v>
      </c>
    </row>
    <row r="99" spans="1:6">
      <c r="A99" t="s">
        <v>47</v>
      </c>
      <c r="B99" t="s">
        <v>118</v>
      </c>
      <c r="C99" t="s">
        <v>57</v>
      </c>
      <c r="D99" t="s">
        <v>121</v>
      </c>
      <c r="F99" t="s">
        <v>135</v>
      </c>
    </row>
    <row r="100" spans="1:6">
      <c r="A100" t="s">
        <v>47</v>
      </c>
      <c r="B100" t="s">
        <v>118</v>
      </c>
      <c r="C100" t="s">
        <v>57</v>
      </c>
      <c r="D100" t="s">
        <v>122</v>
      </c>
      <c r="F100" t="s">
        <v>134</v>
      </c>
    </row>
    <row r="101" spans="1:6">
      <c r="A101" t="s">
        <v>47</v>
      </c>
      <c r="B101" t="s">
        <v>118</v>
      </c>
      <c r="C101" t="s">
        <v>57</v>
      </c>
      <c r="D101" t="s">
        <v>123</v>
      </c>
      <c r="F101" t="s">
        <v>135</v>
      </c>
    </row>
    <row r="102" spans="1:6">
      <c r="A102" t="s">
        <v>47</v>
      </c>
      <c r="B102" t="s">
        <v>124</v>
      </c>
      <c r="C102" t="s">
        <v>60</v>
      </c>
      <c r="D102" t="s">
        <v>125</v>
      </c>
      <c r="F102" t="s">
        <v>134</v>
      </c>
    </row>
    <row r="103" spans="1:6">
      <c r="A103" t="s">
        <v>47</v>
      </c>
      <c r="B103" t="s">
        <v>124</v>
      </c>
      <c r="C103" t="s">
        <v>49</v>
      </c>
      <c r="D103" t="s">
        <v>126</v>
      </c>
      <c r="F103" t="s">
        <v>135</v>
      </c>
    </row>
    <row r="104" spans="1:6">
      <c r="A104" t="s">
        <v>47</v>
      </c>
      <c r="B104" t="s">
        <v>124</v>
      </c>
      <c r="C104" t="s">
        <v>49</v>
      </c>
      <c r="D104" t="s">
        <v>127</v>
      </c>
      <c r="F104" t="s">
        <v>134</v>
      </c>
    </row>
    <row r="105" spans="1:6">
      <c r="A105" t="s">
        <v>47</v>
      </c>
      <c r="B105" t="s">
        <v>124</v>
      </c>
      <c r="C105" t="s">
        <v>57</v>
      </c>
      <c r="D105" t="s">
        <v>128</v>
      </c>
      <c r="F105" t="s">
        <v>134</v>
      </c>
    </row>
    <row r="106" spans="1:6">
      <c r="A106" t="s">
        <v>47</v>
      </c>
      <c r="B106" t="s">
        <v>124</v>
      </c>
      <c r="C106" t="s">
        <v>57</v>
      </c>
      <c r="D106" t="s">
        <v>129</v>
      </c>
      <c r="F106" t="s">
        <v>135</v>
      </c>
    </row>
  </sheetData>
  <pageMargins left="0.7" right="0.7" top="0.75" bottom="0.75" header="0.3" footer="0.3"/>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106"/>
  <sheetViews>
    <sheetView workbookViewId="0">
      <selection activeCell="F2" sqref="F2"/>
    </sheetView>
  </sheetViews>
  <sheetFormatPr defaultColWidth="9.140625" defaultRowHeight="15"/>
  <cols>
    <col min="1" max="1" width="25.140625" customWidth="1"/>
    <col min="3" max="3" width="24.5703125" customWidth="1"/>
    <col min="4" max="4" width="26.42578125" customWidth="1"/>
    <col min="5" max="5" width="14.42578125" customWidth="1"/>
    <col min="6" max="6" width="15.5703125" style="43" customWidth="1"/>
    <col min="9" max="9" width="21.42578125" customWidth="1"/>
    <col min="10" max="10" width="12.140625"/>
    <col min="11" max="12" width="37.140625"/>
  </cols>
  <sheetData>
    <row r="1" spans="1:14">
      <c r="A1" s="25" t="s">
        <v>0</v>
      </c>
      <c r="B1" s="25" t="s">
        <v>1</v>
      </c>
      <c r="C1" s="25" t="s">
        <v>2</v>
      </c>
      <c r="D1" s="25" t="s">
        <v>3</v>
      </c>
      <c r="E1" s="25" t="s">
        <v>137</v>
      </c>
      <c r="F1" s="26" t="s">
        <v>5</v>
      </c>
      <c r="G1" t="s">
        <v>138</v>
      </c>
      <c r="I1" s="29"/>
      <c r="J1" s="30"/>
      <c r="K1" s="30"/>
      <c r="L1" s="30"/>
      <c r="M1" s="30"/>
      <c r="N1" s="31"/>
    </row>
    <row r="2" spans="1:14" ht="15.75">
      <c r="A2" s="25" t="s">
        <v>6</v>
      </c>
      <c r="B2" s="25" t="s">
        <v>7</v>
      </c>
      <c r="C2" s="25" t="s">
        <v>8</v>
      </c>
      <c r="D2" s="44" t="s">
        <v>133</v>
      </c>
      <c r="E2" s="25"/>
      <c r="F2" s="148" t="str">
        <f>IF(AND('Core section Data-Entry'!C21=C2,'Core section Data-Entry'!D21=D2,'Core section Data-Entry'!F21=1),"1","0")</f>
        <v>0</v>
      </c>
      <c r="G2" t="str">
        <f>F2</f>
        <v>0</v>
      </c>
      <c r="I2" s="46"/>
      <c r="J2" s="47"/>
      <c r="K2" s="47"/>
      <c r="L2" s="47"/>
      <c r="M2" s="47"/>
      <c r="N2" s="48"/>
    </row>
    <row r="3" spans="1:14" ht="15.75">
      <c r="A3" s="25" t="s">
        <v>6</v>
      </c>
      <c r="B3" s="25" t="s">
        <v>7</v>
      </c>
      <c r="C3" s="25" t="s">
        <v>8</v>
      </c>
      <c r="D3" s="44" t="s">
        <v>10</v>
      </c>
      <c r="E3" s="25"/>
      <c r="F3" s="148" t="str">
        <f>IF(AND('Core section Data-Entry'!C22=C3,'Core section Data-Entry'!D22=D3,'Core section Data-Entry'!F22=1),"1","0")</f>
        <v>0</v>
      </c>
      <c r="G3" t="str">
        <f t="shared" ref="G3:G19" si="0">F3</f>
        <v>0</v>
      </c>
      <c r="H3" s="24"/>
      <c r="I3" s="46"/>
      <c r="J3" s="47"/>
      <c r="K3" s="49"/>
      <c r="L3" s="47"/>
      <c r="M3" s="47"/>
      <c r="N3" s="48"/>
    </row>
    <row r="4" spans="1:14" ht="15.75">
      <c r="A4" s="25" t="s">
        <v>6</v>
      </c>
      <c r="B4" s="25" t="s">
        <v>7</v>
      </c>
      <c r="C4" s="25" t="s">
        <v>8</v>
      </c>
      <c r="D4" s="44" t="s">
        <v>11</v>
      </c>
      <c r="E4" s="25"/>
      <c r="F4" s="148" t="str">
        <f>IF(AND('Core section Data-Entry'!C23=C4,'Core section Data-Entry'!D23=D4,'Core section Data-Entry'!F23=1),"1","0")</f>
        <v>0</v>
      </c>
      <c r="G4" t="str">
        <f t="shared" si="0"/>
        <v>0</v>
      </c>
      <c r="H4" s="24"/>
      <c r="I4" s="46"/>
      <c r="J4" s="47"/>
      <c r="K4" s="49"/>
      <c r="L4" s="47"/>
      <c r="M4" s="47"/>
      <c r="N4" s="48"/>
    </row>
    <row r="5" spans="1:14" ht="15.75">
      <c r="A5" s="25" t="s">
        <v>6</v>
      </c>
      <c r="B5" s="25" t="s">
        <v>7</v>
      </c>
      <c r="C5" s="25" t="s">
        <v>8</v>
      </c>
      <c r="D5" s="44" t="s">
        <v>12</v>
      </c>
      <c r="E5" s="25"/>
      <c r="F5" s="148" t="str">
        <f>IF(AND('Core section Data-Entry'!C24=C5,'Core section Data-Entry'!D24=D5,'Core section Data-Entry'!F24=1),"1","0")</f>
        <v>0</v>
      </c>
      <c r="G5" t="str">
        <f t="shared" si="0"/>
        <v>0</v>
      </c>
      <c r="H5" s="24"/>
      <c r="I5" s="46"/>
      <c r="J5" s="47"/>
      <c r="K5" s="49"/>
      <c r="L5" s="47"/>
      <c r="M5" s="47"/>
      <c r="N5" s="48"/>
    </row>
    <row r="6" spans="1:14" ht="15.75">
      <c r="A6" s="25" t="s">
        <v>6</v>
      </c>
      <c r="B6" s="25" t="s">
        <v>7</v>
      </c>
      <c r="C6" s="25" t="s">
        <v>8</v>
      </c>
      <c r="D6" s="44" t="s">
        <v>13</v>
      </c>
      <c r="E6" s="25"/>
      <c r="F6" s="148" t="str">
        <f>IF(AND('Core section Data-Entry'!C25=C6,'Core section Data-Entry'!D25=D6,'Core section Data-Entry'!F25=1),"1","0")</f>
        <v>0</v>
      </c>
      <c r="G6" t="str">
        <f t="shared" si="0"/>
        <v>0</v>
      </c>
      <c r="H6" s="24"/>
      <c r="I6" s="46"/>
      <c r="J6" s="24"/>
      <c r="K6" s="50"/>
      <c r="L6" s="47"/>
      <c r="M6" s="47"/>
      <c r="N6" s="48"/>
    </row>
    <row r="7" spans="1:14" ht="15.75">
      <c r="A7" s="25" t="s">
        <v>6</v>
      </c>
      <c r="B7" s="25" t="s">
        <v>7</v>
      </c>
      <c r="C7" s="25" t="s">
        <v>8</v>
      </c>
      <c r="D7" s="44" t="s">
        <v>14</v>
      </c>
      <c r="E7" s="25"/>
      <c r="F7" s="148" t="str">
        <f>IF(AND('Core section Data-Entry'!C26=C7,'Core section Data-Entry'!D26=D7,'Core section Data-Entry'!F26=1),"1","0")</f>
        <v>0</v>
      </c>
      <c r="G7" t="str">
        <f t="shared" si="0"/>
        <v>0</v>
      </c>
      <c r="H7" s="24"/>
      <c r="I7" s="51" t="e">
        <f>AVERAGE(G2:G19)</f>
        <v>#DIV/0!</v>
      </c>
      <c r="J7" s="24"/>
      <c r="K7" s="50"/>
      <c r="L7" s="47"/>
      <c r="M7" s="47"/>
      <c r="N7" s="48"/>
    </row>
    <row r="8" spans="1:14" ht="15.75">
      <c r="A8" s="25" t="s">
        <v>6</v>
      </c>
      <c r="B8" s="25" t="s">
        <v>7</v>
      </c>
      <c r="C8" s="25" t="s">
        <v>15</v>
      </c>
      <c r="D8" s="44" t="s">
        <v>16</v>
      </c>
      <c r="E8" s="25"/>
      <c r="F8" s="148" t="str">
        <f>IF(AND('Core section Data-Entry'!C27=C8,'Core section Data-Entry'!D27=D8,'Core section Data-Entry'!F27=1),"1","0")</f>
        <v>1</v>
      </c>
      <c r="G8" t="str">
        <f t="shared" si="0"/>
        <v>1</v>
      </c>
      <c r="H8" s="24"/>
      <c r="I8" s="51"/>
      <c r="J8" s="24"/>
      <c r="K8" s="50"/>
      <c r="N8" s="48"/>
    </row>
    <row r="9" spans="1:14" ht="15.75">
      <c r="A9" s="25" t="s">
        <v>6</v>
      </c>
      <c r="B9" s="25" t="s">
        <v>7</v>
      </c>
      <c r="C9" s="25" t="s">
        <v>15</v>
      </c>
      <c r="D9" s="44" t="s">
        <v>17</v>
      </c>
      <c r="E9" s="25"/>
      <c r="F9" s="148" t="str">
        <f>IF(AND('Core section Data-Entry'!C28=C9,'Core section Data-Entry'!D28=D9,'Core section Data-Entry'!F28=1),"1","0")</f>
        <v>0</v>
      </c>
      <c r="G9" t="str">
        <f t="shared" si="0"/>
        <v>0</v>
      </c>
      <c r="H9" s="24"/>
      <c r="I9" s="51"/>
      <c r="J9" s="24"/>
      <c r="K9" s="50"/>
      <c r="N9" s="48"/>
    </row>
    <row r="10" spans="1:14" ht="15.75">
      <c r="A10" s="25" t="s">
        <v>6</v>
      </c>
      <c r="B10" s="25" t="s">
        <v>7</v>
      </c>
      <c r="C10" s="25" t="s">
        <v>15</v>
      </c>
      <c r="D10" s="44" t="s">
        <v>18</v>
      </c>
      <c r="E10" s="25"/>
      <c r="F10" s="148" t="str">
        <f>IF(AND('Core section Data-Entry'!C29=C10,'Core section Data-Entry'!D29=D10,'Core section Data-Entry'!F29=1),"1","0")</f>
        <v>0</v>
      </c>
      <c r="G10" t="str">
        <f t="shared" si="0"/>
        <v>0</v>
      </c>
      <c r="H10" s="24"/>
      <c r="I10" s="51"/>
      <c r="J10" s="24"/>
      <c r="K10" s="50"/>
      <c r="N10" s="48"/>
    </row>
    <row r="11" spans="1:14" ht="15.75">
      <c r="A11" s="25" t="s">
        <v>6</v>
      </c>
      <c r="B11" s="25" t="s">
        <v>7</v>
      </c>
      <c r="C11" s="25" t="s">
        <v>15</v>
      </c>
      <c r="D11" s="44" t="s">
        <v>19</v>
      </c>
      <c r="E11" s="25"/>
      <c r="F11" s="148" t="str">
        <f>IF(AND('Core section Data-Entry'!C30=C11,'Core section Data-Entry'!D30=D11,'Core section Data-Entry'!F30=1),"1","0")</f>
        <v>0</v>
      </c>
      <c r="G11" t="str">
        <f t="shared" si="0"/>
        <v>0</v>
      </c>
      <c r="H11" s="24"/>
      <c r="I11" s="51"/>
      <c r="J11" s="24"/>
      <c r="K11" s="50"/>
      <c r="N11" s="48"/>
    </row>
    <row r="12" spans="1:14" ht="15.75">
      <c r="A12" s="25" t="s">
        <v>6</v>
      </c>
      <c r="B12" s="25" t="s">
        <v>7</v>
      </c>
      <c r="C12" s="25" t="s">
        <v>20</v>
      </c>
      <c r="D12" s="44" t="s">
        <v>21</v>
      </c>
      <c r="E12" s="25"/>
      <c r="F12" s="148" t="str">
        <f>IF(AND('Core section Data-Entry'!C31=C12,'Core section Data-Entry'!D31=D12,'Core section Data-Entry'!F31=1),"1","0")</f>
        <v>1</v>
      </c>
      <c r="G12" t="str">
        <f t="shared" si="0"/>
        <v>1</v>
      </c>
      <c r="H12" s="24"/>
      <c r="I12" s="51" t="e">
        <f>SUM(F2:F13)/COUNT(F2:F13)</f>
        <v>#DIV/0!</v>
      </c>
      <c r="J12" s="24"/>
      <c r="K12" s="50"/>
      <c r="N12" s="48"/>
    </row>
    <row r="13" spans="1:14" ht="15.75">
      <c r="A13" s="25" t="s">
        <v>6</v>
      </c>
      <c r="B13" s="25" t="s">
        <v>7</v>
      </c>
      <c r="C13" s="25" t="s">
        <v>20</v>
      </c>
      <c r="D13" s="44" t="s">
        <v>22</v>
      </c>
      <c r="E13" s="25"/>
      <c r="F13" s="148" t="str">
        <f>IF(AND('Core section Data-Entry'!C32=C13,'Core section Data-Entry'!D32=D13,'Core section Data-Entry'!F32=1),"1","0")</f>
        <v>0</v>
      </c>
      <c r="G13" t="str">
        <f t="shared" si="0"/>
        <v>0</v>
      </c>
      <c r="H13" s="24"/>
      <c r="I13" s="46"/>
      <c r="J13" s="24"/>
      <c r="K13" s="50"/>
      <c r="N13" s="48"/>
    </row>
    <row r="14" spans="1:14" ht="15.75">
      <c r="A14" s="25" t="s">
        <v>6</v>
      </c>
      <c r="B14" s="25" t="s">
        <v>7</v>
      </c>
      <c r="C14" s="25" t="s">
        <v>20</v>
      </c>
      <c r="D14" s="44" t="s">
        <v>23</v>
      </c>
      <c r="E14" s="25"/>
      <c r="F14" s="148" t="str">
        <f>IF(AND('Core section Data-Entry'!C33=C14,'Core section Data-Entry'!D33=D14,'Core section Data-Entry'!F33=1),"1","0")</f>
        <v>1</v>
      </c>
      <c r="G14" t="str">
        <f t="shared" si="0"/>
        <v>1</v>
      </c>
      <c r="H14" s="24"/>
      <c r="I14" s="46"/>
      <c r="J14" s="24"/>
      <c r="K14" s="50"/>
      <c r="N14" s="48"/>
    </row>
    <row r="15" spans="1:14" ht="15.75">
      <c r="A15" s="25" t="s">
        <v>6</v>
      </c>
      <c r="B15" s="25" t="s">
        <v>7</v>
      </c>
      <c r="C15" s="25" t="s">
        <v>20</v>
      </c>
      <c r="D15" s="44" t="s">
        <v>24</v>
      </c>
      <c r="E15" s="25"/>
      <c r="F15" s="148" t="str">
        <f>IF(AND('Core section Data-Entry'!C34=C15,'Core section Data-Entry'!D34=D15,'Core section Data-Entry'!F34=1),"1","0")</f>
        <v>0</v>
      </c>
      <c r="G15" t="str">
        <f t="shared" si="0"/>
        <v>0</v>
      </c>
      <c r="H15" s="24"/>
      <c r="I15" s="46"/>
      <c r="J15" s="24"/>
      <c r="K15" s="50"/>
      <c r="N15" s="48"/>
    </row>
    <row r="16" spans="1:14" ht="15.75">
      <c r="A16" s="25" t="s">
        <v>6</v>
      </c>
      <c r="B16" s="25" t="s">
        <v>7</v>
      </c>
      <c r="C16" s="25" t="s">
        <v>20</v>
      </c>
      <c r="D16" s="44" t="s">
        <v>25</v>
      </c>
      <c r="E16" s="25"/>
      <c r="F16" s="148" t="str">
        <f>IF(AND('Core section Data-Entry'!C35=C16,'Core section Data-Entry'!D35=D16,'Core section Data-Entry'!F35=1),"1","0")</f>
        <v>1</v>
      </c>
      <c r="G16" t="str">
        <f t="shared" si="0"/>
        <v>1</v>
      </c>
      <c r="H16" s="24"/>
      <c r="I16" s="46"/>
      <c r="J16" s="47"/>
      <c r="K16" s="50"/>
      <c r="N16" s="48"/>
    </row>
    <row r="17" spans="1:14" ht="15.75">
      <c r="A17" s="25" t="s">
        <v>6</v>
      </c>
      <c r="B17" s="25" t="s">
        <v>7</v>
      </c>
      <c r="C17" s="25" t="s">
        <v>20</v>
      </c>
      <c r="D17" s="44" t="s">
        <v>26</v>
      </c>
      <c r="E17" s="25"/>
      <c r="F17" s="148" t="str">
        <f>IF(AND('Core section Data-Entry'!C36=C17,'Core section Data-Entry'!D36=D17,'Core section Data-Entry'!F36=1),"1","0")</f>
        <v>0</v>
      </c>
      <c r="G17" t="str">
        <f t="shared" si="0"/>
        <v>0</v>
      </c>
      <c r="H17" s="24"/>
      <c r="I17" s="46"/>
      <c r="J17" s="24"/>
      <c r="K17" s="50"/>
      <c r="N17" s="48"/>
    </row>
    <row r="18" spans="1:14" ht="15.75">
      <c r="A18" s="25" t="s">
        <v>6</v>
      </c>
      <c r="B18" s="25" t="s">
        <v>7</v>
      </c>
      <c r="C18" s="25" t="s">
        <v>20</v>
      </c>
      <c r="D18" s="44" t="s">
        <v>27</v>
      </c>
      <c r="E18" s="25"/>
      <c r="F18" s="148" t="str">
        <f>IF(AND('Core section Data-Entry'!C37=C18,'Core section Data-Entry'!D37=D18,'Core section Data-Entry'!F37=1),"1","0")</f>
        <v>1</v>
      </c>
      <c r="G18" t="str">
        <f t="shared" si="0"/>
        <v>1</v>
      </c>
      <c r="H18" s="24"/>
      <c r="I18" s="46"/>
      <c r="J18" s="24"/>
      <c r="K18" s="50"/>
      <c r="N18" s="48"/>
    </row>
    <row r="19" spans="1:14" ht="15.75">
      <c r="A19" s="25" t="s">
        <v>6</v>
      </c>
      <c r="B19" s="25" t="s">
        <v>7</v>
      </c>
      <c r="C19" s="25" t="s">
        <v>20</v>
      </c>
      <c r="D19" s="44" t="s">
        <v>28</v>
      </c>
      <c r="E19" s="25"/>
      <c r="F19" s="148" t="str">
        <f>IFERROR(IF(AND('Core section Data-Entry'!C38=C19,'Core section Data-Entry'!D38=D19,'Core section Data-Entry'!F38=1),"1","0"),"0")</f>
        <v>0</v>
      </c>
      <c r="G19" t="str">
        <f t="shared" si="0"/>
        <v>0</v>
      </c>
      <c r="H19" s="24"/>
      <c r="I19" s="46"/>
      <c r="J19" s="24"/>
      <c r="K19" s="50"/>
      <c r="N19" s="48"/>
    </row>
    <row r="20" spans="1:14" ht="15.75">
      <c r="A20" s="25" t="s">
        <v>6</v>
      </c>
      <c r="B20" s="25" t="s">
        <v>7</v>
      </c>
      <c r="C20" s="25" t="s">
        <v>20</v>
      </c>
      <c r="D20" s="44" t="s">
        <v>29</v>
      </c>
      <c r="E20" s="25"/>
      <c r="F20" s="148" t="str">
        <f>IFERROR(IF(AND('Core section Data-Entry'!C39=C20,'Core section Data-Entry'!D39=D20,'Core section Data-Entry'!F39=1),"1","0"),"0")</f>
        <v>0</v>
      </c>
      <c r="H20" s="24"/>
      <c r="I20" s="52"/>
      <c r="J20" s="24"/>
      <c r="K20" s="50"/>
      <c r="N20" s="48"/>
    </row>
    <row r="21" spans="1:14" ht="15.75">
      <c r="A21" s="25" t="s">
        <v>6</v>
      </c>
      <c r="B21" s="25" t="s">
        <v>7</v>
      </c>
      <c r="C21" s="25" t="s">
        <v>30</v>
      </c>
      <c r="D21" s="44" t="s">
        <v>31</v>
      </c>
      <c r="E21" s="25"/>
      <c r="F21" s="148" t="str">
        <f>IFERROR(IF(AND('Core section Data-Entry'!C40=C21,'Core section Data-Entry'!D40=D21,'Core section Data-Entry'!F40=1),"1","0"),"0")</f>
        <v>1</v>
      </c>
      <c r="H21" s="24"/>
      <c r="I21" s="52"/>
      <c r="J21" s="24"/>
      <c r="K21" s="50"/>
      <c r="N21" s="48"/>
    </row>
    <row r="22" spans="1:14" ht="15.75">
      <c r="A22" s="25" t="s">
        <v>6</v>
      </c>
      <c r="B22" s="25" t="s">
        <v>7</v>
      </c>
      <c r="C22" s="25" t="s">
        <v>30</v>
      </c>
      <c r="D22" s="44" t="s">
        <v>32</v>
      </c>
      <c r="E22" s="25"/>
      <c r="F22" s="148" t="str">
        <f>IFERROR(IF(AND('Core section Data-Entry'!C41=C22,'Core section Data-Entry'!D41=D22,'Core section Data-Entry'!F41=1),"1","0"),"0")</f>
        <v>1</v>
      </c>
      <c r="H22" s="24"/>
      <c r="I22" s="52"/>
      <c r="J22" s="24"/>
      <c r="K22" s="50"/>
      <c r="N22" s="48"/>
    </row>
    <row r="23" spans="1:14" ht="15.75">
      <c r="A23" s="25" t="s">
        <v>6</v>
      </c>
      <c r="B23" s="25" t="s">
        <v>7</v>
      </c>
      <c r="C23" s="25" t="s">
        <v>30</v>
      </c>
      <c r="D23" s="44" t="s">
        <v>33</v>
      </c>
      <c r="E23" s="25"/>
      <c r="F23" s="148" t="str">
        <f>IFERROR(IF(AND('Core section Data-Entry'!C42=C23,'Core section Data-Entry'!D42=D23,'Core section Data-Entry'!F42=1),"1","0"),"0")</f>
        <v>0</v>
      </c>
      <c r="H23" s="24"/>
      <c r="I23" s="52"/>
      <c r="J23" s="24"/>
      <c r="K23" s="50"/>
      <c r="N23" s="48"/>
    </row>
    <row r="24" spans="1:14" ht="15.75">
      <c r="A24" s="25" t="s">
        <v>6</v>
      </c>
      <c r="B24" s="25" t="s">
        <v>7</v>
      </c>
      <c r="C24" s="25" t="s">
        <v>30</v>
      </c>
      <c r="D24" s="44" t="s">
        <v>34</v>
      </c>
      <c r="E24" s="25"/>
      <c r="F24" s="148" t="str">
        <f>IFERROR(IF(AND('Core section Data-Entry'!C43=C24,'Core section Data-Entry'!D43=D24,'Core section Data-Entry'!F43=1),"1","0"),"0")</f>
        <v>1</v>
      </c>
      <c r="H24" s="24"/>
      <c r="I24" s="52"/>
      <c r="J24" s="24"/>
      <c r="K24" s="50"/>
      <c r="N24" s="48"/>
    </row>
    <row r="25" spans="1:14" ht="15.75">
      <c r="A25" s="25" t="s">
        <v>6</v>
      </c>
      <c r="B25" s="25" t="s">
        <v>7</v>
      </c>
      <c r="C25" s="25" t="s">
        <v>35</v>
      </c>
      <c r="D25" s="44" t="s">
        <v>36</v>
      </c>
      <c r="E25" s="25"/>
      <c r="F25" s="148" t="str">
        <f>IFERROR(IF(AND('Core section Data-Entry'!C44=C25,'Core section Data-Entry'!D44=D25,'Core section Data-Entry'!F44=1),"1","0"),"0")</f>
        <v>1</v>
      </c>
      <c r="H25" s="24"/>
      <c r="I25" s="52"/>
      <c r="J25" s="24"/>
      <c r="K25" s="50"/>
      <c r="N25" s="48"/>
    </row>
    <row r="26" spans="1:14" ht="15.75">
      <c r="A26" s="25" t="s">
        <v>6</v>
      </c>
      <c r="B26" s="25" t="s">
        <v>7</v>
      </c>
      <c r="C26" s="25" t="s">
        <v>35</v>
      </c>
      <c r="D26" s="44" t="s">
        <v>37</v>
      </c>
      <c r="E26" s="25"/>
      <c r="F26" s="148" t="str">
        <f>IFERROR(IF(AND('Core section Data-Entry'!C45=C26,'Core section Data-Entry'!D45=D26,'Core section Data-Entry'!F45=1),"1","0"),"0")</f>
        <v>0</v>
      </c>
      <c r="H26" s="24"/>
      <c r="I26" s="52"/>
      <c r="J26" s="24"/>
      <c r="K26" s="50"/>
      <c r="L26" s="47"/>
      <c r="M26" s="47"/>
      <c r="N26" s="48"/>
    </row>
    <row r="27" spans="1:14" ht="15.75">
      <c r="A27" s="25" t="s">
        <v>6</v>
      </c>
      <c r="B27" s="25" t="s">
        <v>7</v>
      </c>
      <c r="C27" s="25" t="s">
        <v>35</v>
      </c>
      <c r="D27" s="44" t="s">
        <v>38</v>
      </c>
      <c r="E27" s="25"/>
      <c r="F27" s="148" t="str">
        <f>IFERROR(IF(AND('Core section Data-Entry'!C46=C27,'Core section Data-Entry'!D46=D27,'Core section Data-Entry'!F46=1),"1","0"),"0")</f>
        <v>0</v>
      </c>
      <c r="H27" s="24"/>
      <c r="I27" s="46"/>
      <c r="J27" s="24"/>
      <c r="K27" s="50"/>
      <c r="M27" s="47"/>
      <c r="N27" s="48"/>
    </row>
    <row r="28" spans="1:14" ht="15.75">
      <c r="A28" s="25" t="s">
        <v>6</v>
      </c>
      <c r="B28" s="25" t="s">
        <v>7</v>
      </c>
      <c r="C28" s="25" t="s">
        <v>35</v>
      </c>
      <c r="D28" s="44" t="s">
        <v>39</v>
      </c>
      <c r="E28" s="25"/>
      <c r="F28" s="148" t="str">
        <f>IFERROR(IF(AND('Core section Data-Entry'!C47=C28,'Core section Data-Entry'!D47=D28,'Core section Data-Entry'!F47=1),"1","0"),"0")</f>
        <v>0</v>
      </c>
      <c r="H28" s="24"/>
      <c r="I28" s="46"/>
      <c r="J28" s="24"/>
      <c r="K28" s="50"/>
      <c r="M28" s="47"/>
      <c r="N28" s="48"/>
    </row>
    <row r="29" spans="1:14" ht="15.75">
      <c r="A29" s="25" t="s">
        <v>6</v>
      </c>
      <c r="B29" s="25" t="s">
        <v>7</v>
      </c>
      <c r="C29" s="25" t="s">
        <v>35</v>
      </c>
      <c r="D29" s="44" t="s">
        <v>40</v>
      </c>
      <c r="E29" s="25"/>
      <c r="F29" s="148" t="str">
        <f>IFERROR(IF(AND('Core section Data-Entry'!C48=C29,'Core section Data-Entry'!D48=D29,'Core section Data-Entry'!F48=1),"1","0"),"0")</f>
        <v>1</v>
      </c>
      <c r="H29" s="24"/>
      <c r="I29" s="46"/>
      <c r="J29" s="24"/>
      <c r="K29" s="50"/>
      <c r="M29" s="47"/>
      <c r="N29" s="48"/>
    </row>
    <row r="30" spans="1:14" ht="15.75">
      <c r="A30" s="25" t="s">
        <v>6</v>
      </c>
      <c r="B30" s="25" t="s">
        <v>7</v>
      </c>
      <c r="C30" s="25" t="s">
        <v>35</v>
      </c>
      <c r="D30" s="44" t="s">
        <v>41</v>
      </c>
      <c r="E30" s="25"/>
      <c r="F30" s="148" t="str">
        <f>IFERROR(IF(AND('Core section Data-Entry'!C49=C30,'Core section Data-Entry'!D49=D30,'Core section Data-Entry'!F49=1),"1","0"),"0")</f>
        <v>0</v>
      </c>
      <c r="H30" s="24"/>
      <c r="I30" s="46"/>
      <c r="J30" s="24"/>
      <c r="K30" s="50"/>
      <c r="M30" s="47"/>
      <c r="N30" s="48"/>
    </row>
    <row r="31" spans="1:14" ht="15.75">
      <c r="A31" s="25" t="s">
        <v>6</v>
      </c>
      <c r="B31" s="25" t="s">
        <v>7</v>
      </c>
      <c r="C31" s="25" t="s">
        <v>35</v>
      </c>
      <c r="D31" s="44" t="s">
        <v>42</v>
      </c>
      <c r="E31" s="25"/>
      <c r="F31" s="148" t="str">
        <f>IFERROR(IF(AND('Core section Data-Entry'!C50=C31,'Core section Data-Entry'!D50=D31,'Core section Data-Entry'!F50=1),"1","0"),"0")</f>
        <v>1</v>
      </c>
      <c r="H31" s="24"/>
      <c r="I31" s="46"/>
      <c r="J31" s="24"/>
      <c r="K31" s="50"/>
      <c r="M31" s="47"/>
      <c r="N31" s="48"/>
    </row>
    <row r="32" spans="1:14" ht="15.75">
      <c r="A32" s="25" t="s">
        <v>6</v>
      </c>
      <c r="B32" s="25" t="s">
        <v>7</v>
      </c>
      <c r="C32" s="25" t="s">
        <v>43</v>
      </c>
      <c r="D32" s="44" t="s">
        <v>44</v>
      </c>
      <c r="E32" s="25"/>
      <c r="F32" s="148" t="str">
        <f>IFERROR(IF(AND('Core section Data-Entry'!C51=C32,'Core section Data-Entry'!D51=D32,'Core section Data-Entry'!F51=1),"1","0"),"0")</f>
        <v>0</v>
      </c>
      <c r="H32" s="24"/>
      <c r="I32" s="46"/>
      <c r="J32" s="24"/>
      <c r="K32" s="50"/>
      <c r="M32" s="47"/>
      <c r="N32" s="48"/>
    </row>
    <row r="33" spans="1:14" ht="15.75">
      <c r="A33" s="25" t="s">
        <v>6</v>
      </c>
      <c r="B33" s="25" t="s">
        <v>7</v>
      </c>
      <c r="C33" s="25" t="s">
        <v>43</v>
      </c>
      <c r="D33" s="44" t="s">
        <v>45</v>
      </c>
      <c r="E33" s="25"/>
      <c r="F33" s="148" t="str">
        <f>IFERROR(IF(AND('Core section Data-Entry'!C52=C33,'Core section Data-Entry'!D52=D33,'Core section Data-Entry'!F52=1),"1","0"),"0")</f>
        <v>0</v>
      </c>
      <c r="H33" s="24"/>
      <c r="I33" s="46"/>
      <c r="J33" s="24"/>
      <c r="K33" s="50"/>
      <c r="M33" s="47"/>
      <c r="N33" s="48"/>
    </row>
    <row r="34" spans="1:14" ht="15.75">
      <c r="A34" s="25" t="s">
        <v>6</v>
      </c>
      <c r="B34" s="25" t="s">
        <v>7</v>
      </c>
      <c r="C34" s="25" t="s">
        <v>43</v>
      </c>
      <c r="D34" s="44" t="s">
        <v>46</v>
      </c>
      <c r="E34" s="25"/>
      <c r="F34" s="148" t="str">
        <f>IFERROR(IF(AND('Core section Data-Entry'!C53=C34,'Core section Data-Entry'!D53=D34,'Core section Data-Entry'!F53=1),"1","0"),"0")</f>
        <v>1</v>
      </c>
      <c r="H34" s="24"/>
      <c r="I34" s="46"/>
      <c r="J34" s="24"/>
      <c r="K34" s="50"/>
      <c r="M34" s="47"/>
      <c r="N34" s="48"/>
    </row>
    <row r="35" spans="1:14" ht="15.75">
      <c r="A35" s="45" t="s">
        <v>47</v>
      </c>
      <c r="B35" s="45" t="s">
        <v>48</v>
      </c>
      <c r="C35" s="45" t="s">
        <v>49</v>
      </c>
      <c r="D35" s="45" t="s">
        <v>50</v>
      </c>
      <c r="E35" s="45"/>
      <c r="F35" s="148" t="str">
        <f>IFERROR(IF(AND('Specific Section Data-Entry'!F18=B35,'Specific Section Data-Entry'!G18=C35,'Specific Section Data-Entry'!H18=D35,'Specific Section Data-Entry'!J18=1),"1","0"),"")</f>
        <v>1</v>
      </c>
      <c r="H35" s="24"/>
      <c r="I35" s="46"/>
      <c r="J35" s="24"/>
      <c r="K35" s="50"/>
      <c r="M35" s="47"/>
      <c r="N35" s="48"/>
    </row>
    <row r="36" spans="1:14" ht="15.75">
      <c r="A36" s="45" t="s">
        <v>47</v>
      </c>
      <c r="B36" s="45" t="s">
        <v>48</v>
      </c>
      <c r="C36" s="45" t="s">
        <v>49</v>
      </c>
      <c r="D36" s="45" t="s">
        <v>51</v>
      </c>
      <c r="E36" s="45"/>
      <c r="F36" s="148" t="str">
        <f>IFERROR(IF(AND('Specific Section Data-Entry'!F19=B36,'Specific Section Data-Entry'!G19=C36,'Specific Section Data-Entry'!H19=D36,'Specific Section Data-Entry'!J19=1),"1","0"),"")</f>
        <v>0</v>
      </c>
      <c r="H36" s="24"/>
      <c r="I36" s="46"/>
      <c r="J36" s="24"/>
      <c r="K36" s="50"/>
      <c r="M36" s="47"/>
      <c r="N36" s="48"/>
    </row>
    <row r="37" spans="1:14" ht="15.75">
      <c r="A37" s="45" t="s">
        <v>47</v>
      </c>
      <c r="B37" s="45" t="s">
        <v>48</v>
      </c>
      <c r="C37" s="45" t="s">
        <v>49</v>
      </c>
      <c r="D37" s="45" t="s">
        <v>52</v>
      </c>
      <c r="E37" s="45"/>
      <c r="F37" s="148" t="str">
        <f>IFERROR(IF(AND('Specific Section Data-Entry'!F20=B37,'Specific Section Data-Entry'!G20=C37,'Specific Section Data-Entry'!H20=D37,'Specific Section Data-Entry'!J20=1),"1","0"),"")</f>
        <v>0</v>
      </c>
      <c r="I37" s="46"/>
      <c r="M37" s="47"/>
      <c r="N37" s="48"/>
    </row>
    <row r="38" spans="1:14" ht="15.75">
      <c r="A38" s="45" t="s">
        <v>47</v>
      </c>
      <c r="B38" s="45" t="s">
        <v>48</v>
      </c>
      <c r="C38" s="45" t="s">
        <v>49</v>
      </c>
      <c r="D38" s="45" t="s">
        <v>53</v>
      </c>
      <c r="E38" s="45"/>
      <c r="F38" s="148" t="str">
        <f>IFERROR(IF(AND('Specific Section Data-Entry'!F21=B38,'Specific Section Data-Entry'!G21=C38,'Specific Section Data-Entry'!H21=D38,'Specific Section Data-Entry'!J21=1),"1","0"),"")</f>
        <v>1</v>
      </c>
      <c r="I38" s="46"/>
      <c r="M38" s="47"/>
      <c r="N38" s="48"/>
    </row>
    <row r="39" spans="1:14" ht="15.75">
      <c r="A39" s="45" t="s">
        <v>47</v>
      </c>
      <c r="B39" s="45" t="s">
        <v>48</v>
      </c>
      <c r="C39" s="45" t="s">
        <v>49</v>
      </c>
      <c r="D39" s="45" t="s">
        <v>54</v>
      </c>
      <c r="E39" s="45"/>
      <c r="F39" s="148" t="str">
        <f>IFERROR(IF(AND('Specific Section Data-Entry'!F22=B39,'Specific Section Data-Entry'!G22=C39,'Specific Section Data-Entry'!H22=D39,'Specific Section Data-Entry'!J22=1),"1","0"),"")</f>
        <v>0</v>
      </c>
      <c r="I39" s="46"/>
      <c r="M39" s="47"/>
      <c r="N39" s="48"/>
    </row>
    <row r="40" spans="1:14" ht="15.75">
      <c r="A40" s="45" t="s">
        <v>47</v>
      </c>
      <c r="B40" s="45" t="s">
        <v>48</v>
      </c>
      <c r="C40" s="45" t="s">
        <v>49</v>
      </c>
      <c r="D40" s="45" t="s">
        <v>55</v>
      </c>
      <c r="E40" s="45"/>
      <c r="F40" s="148" t="str">
        <f>IFERROR(IF(AND('Specific Section Data-Entry'!F23=B40,'Specific Section Data-Entry'!G23=C40,'Specific Section Data-Entry'!H23=D40,'Specific Section Data-Entry'!J23=1),"1","0"),"")</f>
        <v>1</v>
      </c>
      <c r="I40" s="46"/>
      <c r="M40" s="47"/>
      <c r="N40" s="48"/>
    </row>
    <row r="41" spans="1:14" ht="15.75">
      <c r="A41" s="45" t="s">
        <v>47</v>
      </c>
      <c r="B41" s="45" t="s">
        <v>48</v>
      </c>
      <c r="C41" s="45" t="s">
        <v>49</v>
      </c>
      <c r="D41" s="45" t="s">
        <v>56</v>
      </c>
      <c r="E41" s="45"/>
      <c r="F41" s="148" t="str">
        <f>IFERROR(IF(AND('Specific Section Data-Entry'!F24=B41,'Specific Section Data-Entry'!G24=C41,'Specific Section Data-Entry'!H24=D41,'Specific Section Data-Entry'!J24=1),"1","0"),"")</f>
        <v>0</v>
      </c>
      <c r="I41" s="46"/>
      <c r="M41" s="47"/>
      <c r="N41" s="48"/>
    </row>
    <row r="42" spans="1:14" ht="15.75">
      <c r="A42" s="45" t="s">
        <v>47</v>
      </c>
      <c r="B42" s="45" t="s">
        <v>48</v>
      </c>
      <c r="C42" s="45" t="s">
        <v>57</v>
      </c>
      <c r="D42" s="45" t="s">
        <v>58</v>
      </c>
      <c r="E42" s="45"/>
      <c r="F42" s="148" t="str">
        <f>IFERROR(IF(AND('Specific Section Data-Entry'!F25=B42,'Specific Section Data-Entry'!G25=C42,'Specific Section Data-Entry'!H25=D42,'Specific Section Data-Entry'!J25=1),"1","0"),"")</f>
        <v>0</v>
      </c>
      <c r="I42" s="46"/>
      <c r="M42" s="47"/>
      <c r="N42" s="48"/>
    </row>
    <row r="43" spans="1:14" ht="15.75">
      <c r="A43" s="45" t="s">
        <v>47</v>
      </c>
      <c r="B43" s="45" t="s">
        <v>59</v>
      </c>
      <c r="C43" s="45" t="s">
        <v>60</v>
      </c>
      <c r="D43" s="45" t="s">
        <v>61</v>
      </c>
      <c r="E43" s="45"/>
      <c r="F43" s="148" t="str">
        <f>IFERROR(IF(AND('Specific Section Data-Entry'!F26=B43,'Specific Section Data-Entry'!G26=C43,'Specific Section Data-Entry'!H26=D43,'Specific Section Data-Entry'!J26=1),"1","0"),"")</f>
        <v>1</v>
      </c>
      <c r="I43" s="46"/>
      <c r="M43" s="47"/>
      <c r="N43" s="48"/>
    </row>
    <row r="44" spans="1:14" ht="15.75">
      <c r="A44" s="45" t="s">
        <v>47</v>
      </c>
      <c r="B44" s="45" t="s">
        <v>59</v>
      </c>
      <c r="C44" s="45" t="s">
        <v>60</v>
      </c>
      <c r="D44" s="45" t="s">
        <v>62</v>
      </c>
      <c r="E44" s="45"/>
      <c r="F44" s="148" t="str">
        <f>IFERROR(IF(AND('Specific Section Data-Entry'!F27=B44,'Specific Section Data-Entry'!G27=C44,'Specific Section Data-Entry'!H27=D44,'Specific Section Data-Entry'!J27=1),"1","0"),"")</f>
        <v>0</v>
      </c>
      <c r="I44" s="46"/>
      <c r="M44" s="47"/>
      <c r="N44" s="48"/>
    </row>
    <row r="45" spans="1:14" ht="15.75">
      <c r="A45" s="45" t="s">
        <v>47</v>
      </c>
      <c r="B45" s="45" t="s">
        <v>59</v>
      </c>
      <c r="C45" s="45" t="s">
        <v>60</v>
      </c>
      <c r="D45" s="45" t="s">
        <v>63</v>
      </c>
      <c r="E45" s="45"/>
      <c r="F45" s="148" t="str">
        <f>IFERROR(IF(AND('Specific Section Data-Entry'!F28=B45,'Specific Section Data-Entry'!G28=C45,'Specific Section Data-Entry'!H28=D45,'Specific Section Data-Entry'!J28=1),"1","0"),"")</f>
        <v>0</v>
      </c>
      <c r="I45" s="46"/>
      <c r="L45" s="47"/>
      <c r="M45" s="47"/>
      <c r="N45" s="48"/>
    </row>
    <row r="46" spans="1:14" ht="15.75">
      <c r="A46" s="45" t="s">
        <v>47</v>
      </c>
      <c r="B46" s="45" t="s">
        <v>59</v>
      </c>
      <c r="C46" s="45" t="s">
        <v>60</v>
      </c>
      <c r="D46" s="45" t="s">
        <v>64</v>
      </c>
      <c r="E46" s="45"/>
      <c r="F46" s="148" t="str">
        <f>IFERROR(IF(AND('Specific Section Data-Entry'!F29=B46,'Specific Section Data-Entry'!G29=C46,'Specific Section Data-Entry'!H29=D46,'Specific Section Data-Entry'!J29=1),"1","0"),"")</f>
        <v>1</v>
      </c>
      <c r="I46" s="46"/>
      <c r="L46" s="47"/>
      <c r="M46" s="47"/>
      <c r="N46" s="48"/>
    </row>
    <row r="47" spans="1:14" ht="15.75">
      <c r="A47" s="45" t="s">
        <v>47</v>
      </c>
      <c r="B47" s="45" t="s">
        <v>59</v>
      </c>
      <c r="C47" s="45" t="s">
        <v>60</v>
      </c>
      <c r="D47" s="45" t="s">
        <v>65</v>
      </c>
      <c r="E47" s="45"/>
      <c r="F47" s="148" t="str">
        <f>IFERROR(IF(AND('Specific Section Data-Entry'!F30=B47,'Specific Section Data-Entry'!G30=C47,'Specific Section Data-Entry'!H30=D47,'Specific Section Data-Entry'!J30=1),"1","0"),"")</f>
        <v>0</v>
      </c>
      <c r="I47" s="46"/>
      <c r="L47" s="47"/>
      <c r="M47" s="47"/>
      <c r="N47" s="48"/>
    </row>
    <row r="48" spans="1:14" ht="15.75">
      <c r="A48" s="45" t="s">
        <v>47</v>
      </c>
      <c r="B48" s="45" t="s">
        <v>59</v>
      </c>
      <c r="C48" s="45" t="s">
        <v>60</v>
      </c>
      <c r="D48" s="45" t="s">
        <v>66</v>
      </c>
      <c r="E48" s="45"/>
      <c r="F48" s="148" t="str">
        <f>IFERROR(IF(AND('Specific Section Data-Entry'!F31=B48,'Specific Section Data-Entry'!G31=C48,'Specific Section Data-Entry'!H31=D48,'Specific Section Data-Entry'!J31=1),"1","0"),"")</f>
        <v>1</v>
      </c>
      <c r="I48" s="46"/>
      <c r="L48" s="47"/>
      <c r="M48" s="47"/>
      <c r="N48" s="48"/>
    </row>
    <row r="49" spans="1:14" ht="15.75">
      <c r="A49" s="45" t="s">
        <v>47</v>
      </c>
      <c r="B49" s="45" t="s">
        <v>59</v>
      </c>
      <c r="C49" s="45" t="s">
        <v>49</v>
      </c>
      <c r="D49" s="45" t="s">
        <v>67</v>
      </c>
      <c r="E49" s="45"/>
      <c r="F49" s="148" t="str">
        <f>IFERROR(IF(AND('Specific Section Data-Entry'!F32=B49,'Specific Section Data-Entry'!G32=C49,'Specific Section Data-Entry'!H32=D49,'Specific Section Data-Entry'!J32=1),"1","0"),"")</f>
        <v>0</v>
      </c>
      <c r="I49" s="46"/>
      <c r="L49" s="47"/>
      <c r="M49" s="47"/>
      <c r="N49" s="48"/>
    </row>
    <row r="50" spans="1:14" ht="15.75">
      <c r="A50" s="45" t="s">
        <v>47</v>
      </c>
      <c r="B50" s="45" t="s">
        <v>59</v>
      </c>
      <c r="C50" s="45" t="s">
        <v>49</v>
      </c>
      <c r="D50" s="45" t="s">
        <v>68</v>
      </c>
      <c r="E50" s="45"/>
      <c r="F50" s="148" t="str">
        <f>IFERROR(IF(AND('Specific Section Data-Entry'!F33=B50,'Specific Section Data-Entry'!G33=C50,'Specific Section Data-Entry'!H33=D50,'Specific Section Data-Entry'!J33=1),"1","0"),"")</f>
        <v>0</v>
      </c>
      <c r="I50" s="46"/>
      <c r="L50" s="47"/>
      <c r="M50" s="47"/>
      <c r="N50" s="48"/>
    </row>
    <row r="51" spans="1:14" ht="15.75">
      <c r="A51" s="45" t="s">
        <v>47</v>
      </c>
      <c r="B51" s="45" t="s">
        <v>59</v>
      </c>
      <c r="C51" s="45" t="s">
        <v>49</v>
      </c>
      <c r="D51" s="45" t="s">
        <v>69</v>
      </c>
      <c r="E51" s="45"/>
      <c r="F51" s="148" t="str">
        <f>IFERROR(IF(AND('Specific Section Data-Entry'!F34=B51,'Specific Section Data-Entry'!G34=C51,'Specific Section Data-Entry'!H34=D51,'Specific Section Data-Entry'!J34=1),"1","0"),"")</f>
        <v>1</v>
      </c>
      <c r="I51" s="46"/>
      <c r="L51" s="47"/>
      <c r="M51" s="47"/>
      <c r="N51" s="48"/>
    </row>
    <row r="52" spans="1:14" ht="15.75">
      <c r="A52" s="45" t="s">
        <v>47</v>
      </c>
      <c r="B52" s="45" t="s">
        <v>59</v>
      </c>
      <c r="C52" s="45" t="s">
        <v>57</v>
      </c>
      <c r="D52" s="45" t="s">
        <v>70</v>
      </c>
      <c r="E52" s="45"/>
      <c r="F52" s="148" t="str">
        <f>IFERROR(IF(AND('Specific Section Data-Entry'!F35=B52,'Specific Section Data-Entry'!G35=C52,'Specific Section Data-Entry'!H35=D52,'Specific Section Data-Entry'!J35=1),"1","0"),"")</f>
        <v>0</v>
      </c>
      <c r="I52" s="46"/>
      <c r="L52" s="47"/>
      <c r="M52" s="47"/>
      <c r="N52" s="48"/>
    </row>
    <row r="53" spans="1:14" ht="15.75">
      <c r="A53" s="45" t="s">
        <v>47</v>
      </c>
      <c r="B53" s="45" t="s">
        <v>59</v>
      </c>
      <c r="C53" s="45" t="s">
        <v>57</v>
      </c>
      <c r="D53" s="45" t="s">
        <v>71</v>
      </c>
      <c r="E53" s="45"/>
      <c r="F53" s="148" t="str">
        <f>IFERROR(IF(AND('Specific Section Data-Entry'!F36=B53,'Specific Section Data-Entry'!G36=C53,'Specific Section Data-Entry'!H36=D53,'Specific Section Data-Entry'!J36=1),"1","0"),"")</f>
        <v>0</v>
      </c>
      <c r="I53" s="46"/>
      <c r="L53" s="47"/>
      <c r="M53" s="47"/>
      <c r="N53" s="48"/>
    </row>
    <row r="54" spans="1:14" ht="15.75">
      <c r="A54" s="45" t="s">
        <v>47</v>
      </c>
      <c r="B54" s="45" t="s">
        <v>59</v>
      </c>
      <c r="C54" s="45" t="s">
        <v>57</v>
      </c>
      <c r="D54" s="45" t="s">
        <v>72</v>
      </c>
      <c r="E54" s="45"/>
      <c r="F54" s="148" t="str">
        <f>IFERROR(IF(AND('Specific Section Data-Entry'!F37=B54,'Specific Section Data-Entry'!G37=C54,'Specific Section Data-Entry'!H37=D54,'Specific Section Data-Entry'!J37=1),"1","0"),"")</f>
        <v>0</v>
      </c>
      <c r="I54" s="46"/>
      <c r="L54" s="47"/>
      <c r="M54" s="47"/>
      <c r="N54" s="48"/>
    </row>
    <row r="55" spans="1:14" ht="15.75">
      <c r="A55" s="45" t="s">
        <v>47</v>
      </c>
      <c r="B55" s="45" t="s">
        <v>59</v>
      </c>
      <c r="C55" s="45" t="s">
        <v>57</v>
      </c>
      <c r="D55" s="45" t="s">
        <v>73</v>
      </c>
      <c r="E55" s="45"/>
      <c r="F55" s="148" t="str">
        <f>IFERROR(IF(AND('Specific Section Data-Entry'!F38=B55,'Specific Section Data-Entry'!G38=C55,'Specific Section Data-Entry'!H38=D55,'Specific Section Data-Entry'!J38=1),"1","0"),"")</f>
        <v>1</v>
      </c>
      <c r="I55" s="46"/>
      <c r="L55" s="47"/>
      <c r="M55" s="47"/>
      <c r="N55" s="48"/>
    </row>
    <row r="56" spans="1:14" ht="15.75">
      <c r="A56" s="45" t="s">
        <v>47</v>
      </c>
      <c r="B56" s="45" t="s">
        <v>59</v>
      </c>
      <c r="C56" s="45" t="s">
        <v>57</v>
      </c>
      <c r="D56" s="45" t="s">
        <v>74</v>
      </c>
      <c r="E56" s="45"/>
      <c r="F56" s="148" t="str">
        <f>IFERROR(IF(AND('Specific Section Data-Entry'!F39=B56,'Specific Section Data-Entry'!G39=C56,'Specific Section Data-Entry'!H39=D56,'Specific Section Data-Entry'!J39=1),"1","0"),"")</f>
        <v>0</v>
      </c>
      <c r="I56" s="46"/>
      <c r="L56" s="47"/>
      <c r="M56" s="47"/>
      <c r="N56" s="48"/>
    </row>
    <row r="57" spans="1:14" ht="15.75">
      <c r="A57" s="45" t="s">
        <v>47</v>
      </c>
      <c r="B57" s="45" t="s">
        <v>59</v>
      </c>
      <c r="C57" s="45" t="s">
        <v>57</v>
      </c>
      <c r="D57" s="45" t="s">
        <v>75</v>
      </c>
      <c r="E57" s="45"/>
      <c r="F57" s="148" t="str">
        <f>IFERROR(IF(AND('Specific Section Data-Entry'!F40=B57,'Specific Section Data-Entry'!G40=C57,'Specific Section Data-Entry'!H40=D57,'Specific Section Data-Entry'!J40=1),"1","0"),"")</f>
        <v>1</v>
      </c>
      <c r="I57" s="46"/>
      <c r="J57" s="47"/>
      <c r="K57" s="47"/>
      <c r="L57" s="47"/>
      <c r="M57" s="47"/>
      <c r="N57" s="48"/>
    </row>
    <row r="58" spans="1:14" ht="15.75">
      <c r="A58" s="45" t="s">
        <v>47</v>
      </c>
      <c r="B58" s="45" t="s">
        <v>59</v>
      </c>
      <c r="C58" s="45" t="s">
        <v>57</v>
      </c>
      <c r="D58" s="45" t="s">
        <v>76</v>
      </c>
      <c r="E58" s="45"/>
      <c r="F58" s="148" t="str">
        <f>IFERROR(IF(AND('Specific Section Data-Entry'!F41=B58,'Specific Section Data-Entry'!G41=C58,'Specific Section Data-Entry'!H41=D58,'Specific Section Data-Entry'!J41=1),"1","0"),"")</f>
        <v>0</v>
      </c>
      <c r="I58" s="46"/>
      <c r="J58" s="47"/>
      <c r="K58" s="47"/>
      <c r="L58" s="47"/>
      <c r="M58" s="47"/>
      <c r="N58" s="48"/>
    </row>
    <row r="59" spans="1:14" ht="15.75">
      <c r="A59" s="45" t="s">
        <v>47</v>
      </c>
      <c r="B59" s="45" t="s">
        <v>59</v>
      </c>
      <c r="C59" s="45" t="s">
        <v>57</v>
      </c>
      <c r="D59" s="45" t="s">
        <v>77</v>
      </c>
      <c r="E59" s="45"/>
      <c r="F59" s="148" t="str">
        <f>IFERROR(IF(AND('Specific Section Data-Entry'!F42=B59,'Specific Section Data-Entry'!G42=C59,'Specific Section Data-Entry'!H42=D59,'Specific Section Data-Entry'!J42=1),"1","0"),"")</f>
        <v>0</v>
      </c>
      <c r="I59" s="46"/>
      <c r="J59" s="47"/>
      <c r="K59" s="47"/>
      <c r="L59" s="47"/>
      <c r="M59" s="47"/>
      <c r="N59" s="48"/>
    </row>
    <row r="60" spans="1:14" ht="15.75">
      <c r="A60" s="45" t="s">
        <v>47</v>
      </c>
      <c r="B60" s="45" t="s">
        <v>59</v>
      </c>
      <c r="C60" s="45" t="s">
        <v>57</v>
      </c>
      <c r="D60" s="45" t="s">
        <v>78</v>
      </c>
      <c r="E60" s="45"/>
      <c r="F60" s="148" t="str">
        <f>IFERROR(IF(AND('Specific Section Data-Entry'!F43=B60,'Specific Section Data-Entry'!G43=C60,'Specific Section Data-Entry'!H43=D60,'Specific Section Data-Entry'!J43=1),"1","0"),"")</f>
        <v>0</v>
      </c>
      <c r="I60" s="46"/>
      <c r="J60" s="47"/>
      <c r="K60" s="47"/>
      <c r="L60" s="47"/>
      <c r="M60" s="47"/>
      <c r="N60" s="48"/>
    </row>
    <row r="61" spans="1:14" ht="15.75">
      <c r="A61" s="45" t="s">
        <v>47</v>
      </c>
      <c r="B61" s="45" t="s">
        <v>59</v>
      </c>
      <c r="C61" s="45" t="s">
        <v>57</v>
      </c>
      <c r="D61" s="45" t="s">
        <v>79</v>
      </c>
      <c r="E61" s="45"/>
      <c r="F61" s="148" t="str">
        <f>IFERROR(IF(AND('Specific Section Data-Entry'!F44=B61,'Specific Section Data-Entry'!G44=C61,'Specific Section Data-Entry'!H44=D61,'Specific Section Data-Entry'!J44=1),"1","0"),"")</f>
        <v>0</v>
      </c>
      <c r="I61" s="46"/>
      <c r="J61" s="47"/>
      <c r="K61" s="47"/>
      <c r="L61" s="47"/>
      <c r="M61" s="47"/>
      <c r="N61" s="48"/>
    </row>
    <row r="62" spans="1:14" ht="15.75">
      <c r="A62" s="45" t="s">
        <v>47</v>
      </c>
      <c r="B62" s="45" t="s">
        <v>80</v>
      </c>
      <c r="C62" s="45" t="s">
        <v>60</v>
      </c>
      <c r="D62" s="45" t="s">
        <v>81</v>
      </c>
      <c r="E62" s="45"/>
      <c r="F62" s="148" t="str">
        <f>IFERROR(IF(AND('Specific Section Data-Entry'!F45=B62,'Specific Section Data-Entry'!G45=C62,'Specific Section Data-Entry'!H45=D62,'Specific Section Data-Entry'!J45=1),"1","0"),"")</f>
        <v>1</v>
      </c>
      <c r="I62" s="46"/>
      <c r="J62" s="47"/>
      <c r="K62" s="47"/>
      <c r="L62" s="47"/>
      <c r="M62" s="47"/>
      <c r="N62" s="48"/>
    </row>
    <row r="63" spans="1:14" ht="15.75">
      <c r="A63" s="45" t="s">
        <v>47</v>
      </c>
      <c r="B63" s="45" t="s">
        <v>80</v>
      </c>
      <c r="C63" s="45" t="s">
        <v>60</v>
      </c>
      <c r="D63" s="45" t="s">
        <v>82</v>
      </c>
      <c r="E63" s="45"/>
      <c r="F63" s="148" t="str">
        <f>IFERROR(IF(AND('Specific Section Data-Entry'!F46=B63,'Specific Section Data-Entry'!G46=C63,'Specific Section Data-Entry'!H46=D63,'Specific Section Data-Entry'!J46=1),"1","0"),"")</f>
        <v>1</v>
      </c>
      <c r="I63" s="46"/>
      <c r="J63" s="47"/>
      <c r="K63" s="47"/>
      <c r="L63" s="47"/>
      <c r="M63" s="47"/>
      <c r="N63" s="48"/>
    </row>
    <row r="64" spans="1:14" ht="15.75">
      <c r="A64" s="45" t="s">
        <v>47</v>
      </c>
      <c r="B64" s="45" t="s">
        <v>80</v>
      </c>
      <c r="C64" s="45" t="s">
        <v>60</v>
      </c>
      <c r="D64" s="45" t="s">
        <v>83</v>
      </c>
      <c r="E64" s="45"/>
      <c r="F64" s="148" t="str">
        <f>IFERROR(IF(AND('Specific Section Data-Entry'!F47=B64,'Specific Section Data-Entry'!G47=C64,'Specific Section Data-Entry'!H47=D64,'Specific Section Data-Entry'!J47=1),"1","0"),"")</f>
        <v>0</v>
      </c>
      <c r="I64" s="46"/>
      <c r="J64" s="47"/>
      <c r="K64" s="47"/>
      <c r="L64" s="47"/>
      <c r="M64" s="47"/>
      <c r="N64" s="48"/>
    </row>
    <row r="65" spans="1:14" ht="15.75">
      <c r="A65" s="45" t="s">
        <v>47</v>
      </c>
      <c r="B65" s="45" t="s">
        <v>80</v>
      </c>
      <c r="C65" s="45" t="s">
        <v>60</v>
      </c>
      <c r="D65" s="45" t="s">
        <v>84</v>
      </c>
      <c r="E65" s="45"/>
      <c r="F65" s="148" t="str">
        <f>IFERROR(IF(AND('Specific Section Data-Entry'!F48=B65,'Specific Section Data-Entry'!G48=C65,'Specific Section Data-Entry'!H48=D65,'Specific Section Data-Entry'!J48=1),"1","0"),"")</f>
        <v>0</v>
      </c>
      <c r="I65" s="46"/>
      <c r="J65" s="47"/>
      <c r="K65" s="47"/>
      <c r="L65" s="47"/>
      <c r="M65" s="47"/>
      <c r="N65" s="48"/>
    </row>
    <row r="66" spans="1:14" ht="15.75">
      <c r="A66" s="45" t="s">
        <v>47</v>
      </c>
      <c r="B66" s="45" t="s">
        <v>80</v>
      </c>
      <c r="C66" s="45" t="s">
        <v>60</v>
      </c>
      <c r="D66" s="45" t="s">
        <v>85</v>
      </c>
      <c r="E66" s="45"/>
      <c r="F66" s="148" t="str">
        <f>IFERROR(IF(AND('Specific Section Data-Entry'!F49=B66,'Specific Section Data-Entry'!G49=C66,'Specific Section Data-Entry'!H49=D66,'Specific Section Data-Entry'!J49=1),"1","0"),"")</f>
        <v>1</v>
      </c>
      <c r="I66" s="46"/>
      <c r="J66" s="47"/>
      <c r="K66" s="47"/>
      <c r="L66" s="47"/>
      <c r="M66" s="47"/>
      <c r="N66" s="48"/>
    </row>
    <row r="67" spans="1:14" ht="15.75">
      <c r="A67" s="45" t="s">
        <v>47</v>
      </c>
      <c r="B67" s="45" t="s">
        <v>80</v>
      </c>
      <c r="C67" s="45" t="s">
        <v>60</v>
      </c>
      <c r="D67" s="45" t="s">
        <v>86</v>
      </c>
      <c r="E67" s="45"/>
      <c r="F67" s="148" t="str">
        <f>IFERROR(IF(AND('Specific Section Data-Entry'!F50=B67,'Specific Section Data-Entry'!G50=C67,'Specific Section Data-Entry'!H50=D67,'Specific Section Data-Entry'!J50=1),"1","0"),"")</f>
        <v>1</v>
      </c>
      <c r="I67" s="46"/>
      <c r="J67" s="47"/>
      <c r="K67" s="47"/>
      <c r="L67" s="47"/>
      <c r="M67" s="47"/>
      <c r="N67" s="48"/>
    </row>
    <row r="68" spans="1:14" ht="15.75">
      <c r="A68" s="45" t="s">
        <v>47</v>
      </c>
      <c r="B68" s="45" t="s">
        <v>80</v>
      </c>
      <c r="C68" s="45" t="s">
        <v>49</v>
      </c>
      <c r="D68" s="45" t="s">
        <v>87</v>
      </c>
      <c r="E68" s="45"/>
      <c r="F68" s="148" t="str">
        <f>IFERROR(IF(AND('Specific Section Data-Entry'!F51=B68,'Specific Section Data-Entry'!G51=C68,'Specific Section Data-Entry'!H51=D68,'Specific Section Data-Entry'!J51=1),"1","0"),"")</f>
        <v>0</v>
      </c>
      <c r="I68" s="46"/>
      <c r="J68" s="47"/>
      <c r="K68" s="47"/>
      <c r="L68" s="47"/>
      <c r="M68" s="47"/>
      <c r="N68" s="48"/>
    </row>
    <row r="69" spans="1:14" ht="15.75">
      <c r="A69" s="45" t="s">
        <v>47</v>
      </c>
      <c r="B69" s="45" t="s">
        <v>80</v>
      </c>
      <c r="C69" s="45" t="s">
        <v>49</v>
      </c>
      <c r="D69" s="45" t="s">
        <v>88</v>
      </c>
      <c r="E69" s="45"/>
      <c r="F69" s="148" t="str">
        <f>IFERROR(IF(AND('Specific Section Data-Entry'!F52=B69,'Specific Section Data-Entry'!G52=C69,'Specific Section Data-Entry'!H52=D69,'Specific Section Data-Entry'!J52=1),"1","0"),"")</f>
        <v>0</v>
      </c>
      <c r="I69" s="46"/>
      <c r="J69" s="47"/>
      <c r="K69" s="47"/>
      <c r="L69" s="47"/>
      <c r="M69" s="47"/>
      <c r="N69" s="48"/>
    </row>
    <row r="70" spans="1:14" ht="15.75">
      <c r="A70" s="45" t="s">
        <v>47</v>
      </c>
      <c r="B70" s="45" t="s">
        <v>80</v>
      </c>
      <c r="C70" s="45" t="s">
        <v>49</v>
      </c>
      <c r="D70" s="45" t="s">
        <v>89</v>
      </c>
      <c r="E70" s="45"/>
      <c r="F70" s="148" t="str">
        <f>IFERROR(IF(AND('Specific Section Data-Entry'!F53=B70,'Specific Section Data-Entry'!G53=C70,'Specific Section Data-Entry'!H53=D70,'Specific Section Data-Entry'!J53=1),"1","0"),"")</f>
        <v>0</v>
      </c>
      <c r="I70" s="46"/>
      <c r="J70" s="47"/>
      <c r="K70" s="47"/>
      <c r="L70" s="47"/>
      <c r="M70" s="47"/>
      <c r="N70" s="48"/>
    </row>
    <row r="71" spans="1:14" ht="15.75">
      <c r="A71" s="45" t="s">
        <v>47</v>
      </c>
      <c r="B71" s="45" t="s">
        <v>80</v>
      </c>
      <c r="C71" s="45" t="s">
        <v>57</v>
      </c>
      <c r="D71" s="45" t="s">
        <v>90</v>
      </c>
      <c r="E71" s="45"/>
      <c r="F71" s="148" t="str">
        <f>IFERROR(IF(AND('Specific Section Data-Entry'!F54=B71,'Specific Section Data-Entry'!G54=C71,'Specific Section Data-Entry'!H54=D71,'Specific Section Data-Entry'!J54=1),"1","0"),"")</f>
        <v>0</v>
      </c>
      <c r="I71" s="46"/>
      <c r="J71" s="47"/>
      <c r="K71" s="47"/>
      <c r="L71" s="47"/>
      <c r="M71" s="47"/>
      <c r="N71" s="48"/>
    </row>
    <row r="72" spans="1:14" ht="15.75">
      <c r="A72" s="45" t="s">
        <v>47</v>
      </c>
      <c r="B72" s="45" t="s">
        <v>80</v>
      </c>
      <c r="C72" s="45" t="s">
        <v>57</v>
      </c>
      <c r="D72" s="45" t="s">
        <v>91</v>
      </c>
      <c r="E72" s="45"/>
      <c r="F72" s="148" t="str">
        <f>IFERROR(IF(AND('Specific Section Data-Entry'!F55=B72,'Specific Section Data-Entry'!G55=C72,'Specific Section Data-Entry'!H55=D72,'Specific Section Data-Entry'!J55=1),"1","0"),"")</f>
        <v>0</v>
      </c>
      <c r="I72" s="46"/>
      <c r="J72" s="47"/>
      <c r="K72" s="47"/>
      <c r="L72" s="47"/>
      <c r="M72" s="47"/>
      <c r="N72" s="48"/>
    </row>
    <row r="73" spans="1:14" ht="15.75">
      <c r="A73" s="45" t="s">
        <v>47</v>
      </c>
      <c r="B73" s="45" t="s">
        <v>80</v>
      </c>
      <c r="C73" s="45" t="s">
        <v>57</v>
      </c>
      <c r="D73" s="45" t="s">
        <v>92</v>
      </c>
      <c r="E73" s="45"/>
      <c r="F73" s="148" t="str">
        <f>IFERROR(IF(AND('Specific Section Data-Entry'!F56=B73,'Specific Section Data-Entry'!G56=C73,'Specific Section Data-Entry'!H56=D73,'Specific Section Data-Entry'!J56=1),"1","0"),"")</f>
        <v>0</v>
      </c>
      <c r="I73" s="53"/>
      <c r="J73" s="54"/>
      <c r="K73" s="54"/>
      <c r="L73" s="54"/>
      <c r="M73" s="54"/>
      <c r="N73" s="55"/>
    </row>
    <row r="74" spans="1:14" ht="15.75">
      <c r="A74" s="45" t="s">
        <v>47</v>
      </c>
      <c r="B74" s="45" t="s">
        <v>80</v>
      </c>
      <c r="C74" s="45" t="s">
        <v>57</v>
      </c>
      <c r="D74" s="45" t="s">
        <v>93</v>
      </c>
      <c r="E74" s="45"/>
      <c r="F74" s="148" t="str">
        <f>IFERROR(IF(AND('Specific Section Data-Entry'!F57=B74,'Specific Section Data-Entry'!G57=C74,'Specific Section Data-Entry'!H57=D74,'Specific Section Data-Entry'!J57=1),"1","0"),"")</f>
        <v>0</v>
      </c>
    </row>
    <row r="75" spans="1:14" ht="15.75">
      <c r="A75" s="45" t="s">
        <v>47</v>
      </c>
      <c r="B75" s="45" t="s">
        <v>94</v>
      </c>
      <c r="C75" s="45" t="s">
        <v>60</v>
      </c>
      <c r="D75" s="45" t="s">
        <v>95</v>
      </c>
      <c r="E75" s="45"/>
      <c r="F75" s="148" t="str">
        <f>IFERROR(IF(AND('Specific Section Data-Entry'!F58=B75,'Specific Section Data-Entry'!G58=C75,'Specific Section Data-Entry'!H58=D75,'Specific Section Data-Entry'!J58=1),"1","0"),"")</f>
        <v>0</v>
      </c>
    </row>
    <row r="76" spans="1:14" ht="15.75">
      <c r="A76" s="45" t="s">
        <v>47</v>
      </c>
      <c r="B76" s="45" t="s">
        <v>94</v>
      </c>
      <c r="C76" s="45" t="s">
        <v>60</v>
      </c>
      <c r="D76" s="45" t="s">
        <v>96</v>
      </c>
      <c r="E76" s="45"/>
      <c r="F76" s="148" t="str">
        <f>IFERROR(IF(AND('Specific Section Data-Entry'!F59=B76,'Specific Section Data-Entry'!G59=C76,'Specific Section Data-Entry'!H59=D76,'Specific Section Data-Entry'!J59=1),"1","0"),"")</f>
        <v>0</v>
      </c>
    </row>
    <row r="77" spans="1:14" ht="15.75">
      <c r="A77" s="45" t="s">
        <v>47</v>
      </c>
      <c r="B77" s="45" t="s">
        <v>94</v>
      </c>
      <c r="C77" s="45" t="s">
        <v>60</v>
      </c>
      <c r="D77" s="45" t="s">
        <v>97</v>
      </c>
      <c r="E77" s="45"/>
      <c r="F77" s="148" t="str">
        <f>IFERROR(IF(AND('Specific Section Data-Entry'!F60=B77,'Specific Section Data-Entry'!G60=C77,'Specific Section Data-Entry'!H60=D77,'Specific Section Data-Entry'!J60=1),"1","0"),"")</f>
        <v>1</v>
      </c>
    </row>
    <row r="78" spans="1:14" ht="15.75">
      <c r="A78" s="45" t="s">
        <v>47</v>
      </c>
      <c r="B78" s="45" t="s">
        <v>94</v>
      </c>
      <c r="C78" s="45" t="s">
        <v>60</v>
      </c>
      <c r="D78" s="45" t="s">
        <v>98</v>
      </c>
      <c r="E78" s="45"/>
      <c r="F78" s="148" t="str">
        <f>IFERROR(IF(AND('Specific Section Data-Entry'!F61=B78,'Specific Section Data-Entry'!G61=C78,'Specific Section Data-Entry'!H61=D78,'Specific Section Data-Entry'!J61=1),"1","0"),"")</f>
        <v>0</v>
      </c>
    </row>
    <row r="79" spans="1:14" ht="15.75">
      <c r="A79" s="45" t="s">
        <v>47</v>
      </c>
      <c r="B79" s="45" t="s">
        <v>94</v>
      </c>
      <c r="C79" s="45" t="s">
        <v>60</v>
      </c>
      <c r="D79" s="45" t="s">
        <v>99</v>
      </c>
      <c r="E79" s="45"/>
      <c r="F79" s="148" t="str">
        <f>IFERROR(IF(AND('Specific Section Data-Entry'!F62=B79,'Specific Section Data-Entry'!G62=C79,'Specific Section Data-Entry'!H62=D79,'Specific Section Data-Entry'!J62=1),"1","0"),"")</f>
        <v>0</v>
      </c>
    </row>
    <row r="80" spans="1:14" ht="15.75">
      <c r="A80" s="45" t="s">
        <v>47</v>
      </c>
      <c r="B80" s="45" t="s">
        <v>94</v>
      </c>
      <c r="C80" s="45" t="s">
        <v>60</v>
      </c>
      <c r="D80" s="45" t="s">
        <v>100</v>
      </c>
      <c r="E80" s="45"/>
      <c r="F80" s="148" t="str">
        <f>IFERROR(IF(AND('Specific Section Data-Entry'!F63=B80,'Specific Section Data-Entry'!G63=C80,'Specific Section Data-Entry'!H63=D80,'Specific Section Data-Entry'!J63=1),"1","0"),"")</f>
        <v>0</v>
      </c>
    </row>
    <row r="81" spans="1:6" ht="15.75">
      <c r="A81" s="45" t="s">
        <v>47</v>
      </c>
      <c r="B81" s="45" t="s">
        <v>94</v>
      </c>
      <c r="C81" s="45" t="s">
        <v>60</v>
      </c>
      <c r="D81" s="45" t="s">
        <v>101</v>
      </c>
      <c r="E81" s="45"/>
      <c r="F81" s="148" t="str">
        <f>IFERROR(IF(AND('Specific Section Data-Entry'!F64=B81,'Specific Section Data-Entry'!G64=C81,'Specific Section Data-Entry'!H64=D81,'Specific Section Data-Entry'!J64=1),"1","0"),"")</f>
        <v>1</v>
      </c>
    </row>
    <row r="82" spans="1:6" ht="15.75">
      <c r="A82" s="45" t="s">
        <v>47</v>
      </c>
      <c r="B82" s="45" t="s">
        <v>94</v>
      </c>
      <c r="C82" s="45" t="s">
        <v>49</v>
      </c>
      <c r="D82" s="45" t="s">
        <v>102</v>
      </c>
      <c r="E82" s="45"/>
      <c r="F82" s="148" t="str">
        <f>IFERROR(IF(AND('Specific Section Data-Entry'!F65=B82,'Specific Section Data-Entry'!G65=C82,'Specific Section Data-Entry'!H65=D82,'Specific Section Data-Entry'!J65=1),"1","0"),"")</f>
        <v>0</v>
      </c>
    </row>
    <row r="83" spans="1:6" ht="15.75">
      <c r="A83" s="45" t="s">
        <v>47</v>
      </c>
      <c r="B83" s="45" t="s">
        <v>94</v>
      </c>
      <c r="C83" s="45" t="s">
        <v>57</v>
      </c>
      <c r="D83" s="45" t="s">
        <v>103</v>
      </c>
      <c r="E83" s="45"/>
      <c r="F83" s="148" t="str">
        <f>IFERROR(IF(AND('Specific Section Data-Entry'!F66=B83,'Specific Section Data-Entry'!G66=C83,'Specific Section Data-Entry'!H66=D83,'Specific Section Data-Entry'!J66=1),"1","0"),"")</f>
        <v>0</v>
      </c>
    </row>
    <row r="84" spans="1:6" ht="15.75">
      <c r="A84" s="45" t="s">
        <v>47</v>
      </c>
      <c r="B84" s="45" t="s">
        <v>94</v>
      </c>
      <c r="C84" s="45" t="s">
        <v>57</v>
      </c>
      <c r="D84" s="45" t="s">
        <v>104</v>
      </c>
      <c r="E84" s="45"/>
      <c r="F84" s="148" t="str">
        <f>IFERROR(IF(AND('Specific Section Data-Entry'!F67=B84,'Specific Section Data-Entry'!G67=C84,'Specific Section Data-Entry'!H67=D84,'Specific Section Data-Entry'!J67=1),"1","0"),"")</f>
        <v>0</v>
      </c>
    </row>
    <row r="85" spans="1:6" ht="15.75">
      <c r="A85" s="45" t="s">
        <v>47</v>
      </c>
      <c r="B85" s="45" t="s">
        <v>94</v>
      </c>
      <c r="C85" s="45" t="s">
        <v>57</v>
      </c>
      <c r="D85" s="45" t="s">
        <v>105</v>
      </c>
      <c r="E85" s="45"/>
      <c r="F85" s="148" t="str">
        <f>IFERROR(IF(AND('Specific Section Data-Entry'!F68=B85,'Specific Section Data-Entry'!G68=C85,'Specific Section Data-Entry'!H68=D85,'Specific Section Data-Entry'!J68=1),"1","0"),"")</f>
        <v>1</v>
      </c>
    </row>
    <row r="86" spans="1:6" ht="15.75">
      <c r="A86" s="45" t="s">
        <v>47</v>
      </c>
      <c r="B86" s="45" t="s">
        <v>106</v>
      </c>
      <c r="C86" s="45" t="s">
        <v>60</v>
      </c>
      <c r="D86" s="45" t="s">
        <v>107</v>
      </c>
      <c r="E86" s="45"/>
      <c r="F86" s="148" t="str">
        <f>IFERROR(IF(AND('Specific Section Data-Entry'!F69=B86,'Specific Section Data-Entry'!G69=C86,'Specific Section Data-Entry'!H69=D86,'Specific Section Data-Entry'!J69=1),"1","0"),"")</f>
        <v>0</v>
      </c>
    </row>
    <row r="87" spans="1:6" ht="15.75">
      <c r="A87" s="45" t="s">
        <v>47</v>
      </c>
      <c r="B87" s="45" t="s">
        <v>106</v>
      </c>
      <c r="C87" s="45" t="s">
        <v>60</v>
      </c>
      <c r="D87" s="45" t="s">
        <v>108</v>
      </c>
      <c r="E87" s="45"/>
      <c r="F87" s="148" t="str">
        <f>IFERROR(IF(AND('Specific Section Data-Entry'!F70=B87,'Specific Section Data-Entry'!G70=C87,'Specific Section Data-Entry'!H70=D87,'Specific Section Data-Entry'!J70=1),"1","0"),"")</f>
        <v>0</v>
      </c>
    </row>
    <row r="88" spans="1:6" ht="15.75">
      <c r="A88" s="45" t="s">
        <v>47</v>
      </c>
      <c r="B88" s="45" t="s">
        <v>106</v>
      </c>
      <c r="C88" s="45" t="s">
        <v>60</v>
      </c>
      <c r="D88" s="45" t="s">
        <v>109</v>
      </c>
      <c r="E88" s="45"/>
      <c r="F88" s="148" t="str">
        <f>IFERROR(IF(AND('Specific Section Data-Entry'!F71=B88,'Specific Section Data-Entry'!G71=C88,'Specific Section Data-Entry'!H71=D88,'Specific Section Data-Entry'!J71=1),"1","0"),"")</f>
        <v>0</v>
      </c>
    </row>
    <row r="89" spans="1:6" ht="15.75">
      <c r="A89" s="45" t="s">
        <v>47</v>
      </c>
      <c r="B89" s="45" t="s">
        <v>106</v>
      </c>
      <c r="C89" s="45" t="s">
        <v>60</v>
      </c>
      <c r="D89" s="45" t="s">
        <v>110</v>
      </c>
      <c r="E89" s="45"/>
      <c r="F89" s="148" t="str">
        <f>IFERROR(IF(AND('Specific Section Data-Entry'!F72=B89,'Specific Section Data-Entry'!G72=C89,'Specific Section Data-Entry'!H72=D89,'Specific Section Data-Entry'!J72=1),"1","0"),"")</f>
        <v>1</v>
      </c>
    </row>
    <row r="90" spans="1:6" ht="15.75">
      <c r="A90" s="45" t="s">
        <v>47</v>
      </c>
      <c r="B90" s="45" t="s">
        <v>106</v>
      </c>
      <c r="C90" s="45" t="s">
        <v>49</v>
      </c>
      <c r="D90" s="45" t="s">
        <v>111</v>
      </c>
      <c r="E90" s="45"/>
      <c r="F90" s="148" t="str">
        <f>IFERROR(IF(AND('Specific Section Data-Entry'!F73=B90,'Specific Section Data-Entry'!G73=C90,'Specific Section Data-Entry'!H73=D90,'Specific Section Data-Entry'!J73=1),"1","0"),"")</f>
        <v>0</v>
      </c>
    </row>
    <row r="91" spans="1:6" ht="15.75">
      <c r="A91" s="45" t="s">
        <v>47</v>
      </c>
      <c r="B91" s="45" t="s">
        <v>106</v>
      </c>
      <c r="C91" s="45" t="s">
        <v>49</v>
      </c>
      <c r="D91" s="45" t="s">
        <v>112</v>
      </c>
      <c r="E91" s="45"/>
      <c r="F91" s="148" t="str">
        <f>IFERROR(IF(AND('Specific Section Data-Entry'!F74=B91,'Specific Section Data-Entry'!G74=C91,'Specific Section Data-Entry'!H74=D91,'Specific Section Data-Entry'!J74=1),"1","0"),"")</f>
        <v>0</v>
      </c>
    </row>
    <row r="92" spans="1:6" ht="15.75">
      <c r="A92" s="45" t="s">
        <v>47</v>
      </c>
      <c r="B92" s="45" t="s">
        <v>106</v>
      </c>
      <c r="C92" s="45" t="s">
        <v>49</v>
      </c>
      <c r="D92" s="45" t="s">
        <v>113</v>
      </c>
      <c r="E92" s="45"/>
      <c r="F92" s="148" t="str">
        <f>IFERROR(IF(AND('Specific Section Data-Entry'!F75=B92,'Specific Section Data-Entry'!G75=C92,'Specific Section Data-Entry'!H75=D92,'Specific Section Data-Entry'!J75=1),"1","0"),"")</f>
        <v>1</v>
      </c>
    </row>
    <row r="93" spans="1:6" ht="15.75">
      <c r="A93" s="45" t="s">
        <v>47</v>
      </c>
      <c r="B93" s="45" t="s">
        <v>106</v>
      </c>
      <c r="C93" s="45" t="s">
        <v>49</v>
      </c>
      <c r="D93" s="45" t="s">
        <v>114</v>
      </c>
      <c r="E93" s="45"/>
      <c r="F93" s="148" t="str">
        <f>IFERROR(IF(AND('Specific Section Data-Entry'!F76=B93,'Specific Section Data-Entry'!G76=C93,'Specific Section Data-Entry'!H76=D93,'Specific Section Data-Entry'!J76=1),"1","0"),"")</f>
        <v>1</v>
      </c>
    </row>
    <row r="94" spans="1:6" ht="15.75">
      <c r="A94" s="45" t="s">
        <v>47</v>
      </c>
      <c r="B94" s="45" t="s">
        <v>106</v>
      </c>
      <c r="C94" s="45" t="s">
        <v>49</v>
      </c>
      <c r="D94" s="45" t="s">
        <v>115</v>
      </c>
      <c r="E94" s="45"/>
      <c r="F94" s="148" t="str">
        <f>IFERROR(IF(AND('Specific Section Data-Entry'!F77=B94,'Specific Section Data-Entry'!G77=C94,'Specific Section Data-Entry'!H77=D94,'Specific Section Data-Entry'!J77=1),"1","0"),"")</f>
        <v>0</v>
      </c>
    </row>
    <row r="95" spans="1:6" ht="15.75">
      <c r="A95" s="45" t="s">
        <v>47</v>
      </c>
      <c r="B95" s="45" t="s">
        <v>106</v>
      </c>
      <c r="C95" s="45" t="s">
        <v>57</v>
      </c>
      <c r="D95" s="45" t="s">
        <v>116</v>
      </c>
      <c r="E95" s="45"/>
      <c r="F95" s="148" t="str">
        <f>IFERROR(IF(AND('Specific Section Data-Entry'!F78=B95,'Specific Section Data-Entry'!G78=C95,'Specific Section Data-Entry'!H78=D95,'Specific Section Data-Entry'!J78=1),"1","0"),"")</f>
        <v>1</v>
      </c>
    </row>
    <row r="96" spans="1:6" ht="15.75">
      <c r="A96" s="45" t="s">
        <v>47</v>
      </c>
      <c r="B96" s="45" t="s">
        <v>106</v>
      </c>
      <c r="C96" s="45" t="s">
        <v>57</v>
      </c>
      <c r="D96" s="45" t="s">
        <v>117</v>
      </c>
      <c r="E96" s="45"/>
      <c r="F96" s="148" t="str">
        <f>IFERROR(IF(AND('Specific Section Data-Entry'!F79=B96,'Specific Section Data-Entry'!G79=C96,'Specific Section Data-Entry'!H79=D96,'Specific Section Data-Entry'!J79=1),"1","0"),"")</f>
        <v>0</v>
      </c>
    </row>
    <row r="97" spans="1:6" ht="15.75">
      <c r="A97" s="45" t="s">
        <v>47</v>
      </c>
      <c r="B97" s="45" t="s">
        <v>118</v>
      </c>
      <c r="C97" s="45" t="s">
        <v>60</v>
      </c>
      <c r="D97" s="45" t="s">
        <v>119</v>
      </c>
      <c r="E97" s="45"/>
      <c r="F97" s="148" t="str">
        <f>IFERROR(IF(AND('Specific Section Data-Entry'!F80=B97,'Specific Section Data-Entry'!G80=C97,'Specific Section Data-Entry'!H80=D97,'Specific Section Data-Entry'!J80=1),"1","0"),"")</f>
        <v>1</v>
      </c>
    </row>
    <row r="98" spans="1:6" ht="15.75">
      <c r="A98" s="45" t="s">
        <v>47</v>
      </c>
      <c r="B98" s="45" t="s">
        <v>118</v>
      </c>
      <c r="C98" s="45" t="s">
        <v>49</v>
      </c>
      <c r="D98" s="45" t="s">
        <v>120</v>
      </c>
      <c r="E98" s="45"/>
      <c r="F98" s="148" t="str">
        <f>IFERROR(IF(AND('Specific Section Data-Entry'!F81=B98,'Specific Section Data-Entry'!G81=C98,'Specific Section Data-Entry'!H81=D98,'Specific Section Data-Entry'!J81=1),"1","0"),"")</f>
        <v>1</v>
      </c>
    </row>
    <row r="99" spans="1:6" ht="15.75">
      <c r="A99" s="45" t="s">
        <v>47</v>
      </c>
      <c r="B99" s="45" t="s">
        <v>118</v>
      </c>
      <c r="C99" s="45" t="s">
        <v>57</v>
      </c>
      <c r="D99" s="45" t="s">
        <v>121</v>
      </c>
      <c r="E99" s="45"/>
      <c r="F99" s="148" t="str">
        <f>IFERROR(IF(AND('Specific Section Data-Entry'!F82=B99,'Specific Section Data-Entry'!G82=C99,'Specific Section Data-Entry'!H82=D99,'Specific Section Data-Entry'!J82=1),"1","0"),"")</f>
        <v>1</v>
      </c>
    </row>
    <row r="100" spans="1:6" ht="15.75">
      <c r="A100" s="45" t="s">
        <v>47</v>
      </c>
      <c r="B100" s="45" t="s">
        <v>118</v>
      </c>
      <c r="C100" s="45" t="s">
        <v>57</v>
      </c>
      <c r="D100" s="45" t="s">
        <v>122</v>
      </c>
      <c r="E100" s="45"/>
      <c r="F100" s="148" t="str">
        <f>IFERROR(IF(AND('Specific Section Data-Entry'!F83=B100,'Specific Section Data-Entry'!G83=C100,'Specific Section Data-Entry'!H83=D100,'Specific Section Data-Entry'!J83=1),"1","0"),"")</f>
        <v>1</v>
      </c>
    </row>
    <row r="101" spans="1:6" ht="15.75">
      <c r="A101" s="45" t="s">
        <v>47</v>
      </c>
      <c r="B101" s="45" t="s">
        <v>118</v>
      </c>
      <c r="C101" s="45" t="s">
        <v>57</v>
      </c>
      <c r="D101" s="45" t="s">
        <v>123</v>
      </c>
      <c r="E101" s="45"/>
      <c r="F101" s="148" t="str">
        <f>IFERROR(IF(AND('Specific Section Data-Entry'!F84=B101,'Specific Section Data-Entry'!G84=C101,'Specific Section Data-Entry'!H84=D101,'Specific Section Data-Entry'!J84=1),"1","0"),"")</f>
        <v>1</v>
      </c>
    </row>
    <row r="102" spans="1:6" ht="15.75">
      <c r="A102" s="45" t="s">
        <v>47</v>
      </c>
      <c r="B102" s="45" t="s">
        <v>124</v>
      </c>
      <c r="C102" s="45" t="s">
        <v>60</v>
      </c>
      <c r="D102" s="45" t="s">
        <v>125</v>
      </c>
      <c r="E102" s="45"/>
      <c r="F102" s="148" t="str">
        <f>IFERROR(IF(AND('Specific Section Data-Entry'!F85=B102,'Specific Section Data-Entry'!G85=C102,'Specific Section Data-Entry'!H85=D102,'Specific Section Data-Entry'!J85=1),"1","0"),"")</f>
        <v>1</v>
      </c>
    </row>
    <row r="103" spans="1:6" ht="15.75">
      <c r="A103" s="45" t="s">
        <v>47</v>
      </c>
      <c r="B103" s="45" t="s">
        <v>124</v>
      </c>
      <c r="C103" s="45" t="s">
        <v>49</v>
      </c>
      <c r="D103" s="45" t="s">
        <v>126</v>
      </c>
      <c r="E103" s="45"/>
      <c r="F103" s="148" t="str">
        <f>IFERROR(IF(AND('Specific Section Data-Entry'!F86=B103,'Specific Section Data-Entry'!G86=C103,'Specific Section Data-Entry'!H86=D103,'Specific Section Data-Entry'!J86=1),"1","0"),"")</f>
        <v>1</v>
      </c>
    </row>
    <row r="104" spans="1:6" ht="15.75">
      <c r="A104" s="45" t="s">
        <v>47</v>
      </c>
      <c r="B104" s="45" t="s">
        <v>124</v>
      </c>
      <c r="C104" s="45" t="s">
        <v>49</v>
      </c>
      <c r="D104" s="45" t="s">
        <v>127</v>
      </c>
      <c r="E104" s="45"/>
      <c r="F104" s="148" t="str">
        <f>IFERROR(IF(AND('Specific Section Data-Entry'!F87=B104,'Specific Section Data-Entry'!G87=C104,'Specific Section Data-Entry'!H87=D104,'Specific Section Data-Entry'!J87=1),"1","0"),"")</f>
        <v>1</v>
      </c>
    </row>
    <row r="105" spans="1:6" ht="15.75">
      <c r="A105" s="45" t="s">
        <v>47</v>
      </c>
      <c r="B105" s="45" t="s">
        <v>124</v>
      </c>
      <c r="C105" s="45" t="s">
        <v>57</v>
      </c>
      <c r="D105" s="45" t="s">
        <v>128</v>
      </c>
      <c r="E105" s="45"/>
      <c r="F105" s="148" t="str">
        <f>IFERROR(IF(AND('Specific Section Data-Entry'!F88=B105,'Specific Section Data-Entry'!G88=C105,'Specific Section Data-Entry'!H88=D105,'Specific Section Data-Entry'!J88=1),"1","0"),"")</f>
        <v>1</v>
      </c>
    </row>
    <row r="106" spans="1:6" ht="15.75">
      <c r="A106" s="45" t="s">
        <v>47</v>
      </c>
      <c r="B106" s="45" t="s">
        <v>124</v>
      </c>
      <c r="C106" s="45" t="s">
        <v>57</v>
      </c>
      <c r="D106" s="45" t="s">
        <v>129</v>
      </c>
      <c r="E106" s="45"/>
      <c r="F106" s="148" t="str">
        <f>IFERROR(IF(AND('Specific Section Data-Entry'!F89=B106,'Specific Section Data-Entry'!G89=C106,'Specific Section Data-Entry'!H89=D106,'Specific Section Data-Entry'!J89=1),"1","0"),"")</f>
        <v>1</v>
      </c>
    </row>
  </sheetData>
  <customSheetViews>
    <customSheetView guid="{F9FABFE5-98B9-483E-8A84-5FB6DC25671D}">
      <selection activeCell="I2" sqref="I2"/>
      <pageMargins left="0.75" right="0.75" top="1" bottom="1" header="0.5" footer="0.5"/>
    </customSheetView>
  </customSheetViews>
  <dataValidations count="3">
    <dataValidation type="list" allowBlank="1" showInputMessage="1" showErrorMessage="1" sqref="F107:F1048576 N2:N73" xr:uid="{00000000-0002-0000-0600-000000000000}">
      <formula1>"0,1"</formula1>
    </dataValidation>
    <dataValidation type="list" allowBlank="1" showInputMessage="1" showErrorMessage="1" sqref="J7" xr:uid="{00000000-0002-0000-0600-000001000000}">
      <formula1>$I$7:$I$12</formula1>
    </dataValidation>
    <dataValidation type="list" allowBlank="1" showInputMessage="1" showErrorMessage="1" sqref="H13:H19" xr:uid="{00000000-0002-0000-0600-000002000000}">
      <formula1>$H$2:$H$4</formula1>
    </dataValidation>
  </dataValidations>
  <pageMargins left="0.75" right="0.75" top="1" bottom="1" header="0.5" footer="0.5"/>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3:L162"/>
  <sheetViews>
    <sheetView topLeftCell="A109" zoomScale="60" zoomScaleNormal="60" workbookViewId="0">
      <selection activeCell="E38" sqref="E38"/>
    </sheetView>
  </sheetViews>
  <sheetFormatPr defaultColWidth="9" defaultRowHeight="15"/>
  <cols>
    <col min="1" max="2" width="36" customWidth="1"/>
    <col min="3" max="3" width="33.42578125" bestFit="1" customWidth="1"/>
    <col min="4" max="4" width="26" bestFit="1" customWidth="1"/>
    <col min="5" max="5" width="26" style="4" bestFit="1" customWidth="1"/>
    <col min="6" max="6" width="33.42578125" bestFit="1" customWidth="1"/>
    <col min="7" max="9" width="26" bestFit="1" customWidth="1"/>
    <col min="10" max="10" width="17.7109375" bestFit="1" customWidth="1"/>
    <col min="11" max="12" width="27.7109375" customWidth="1"/>
    <col min="13" max="13" width="11.85546875" customWidth="1"/>
  </cols>
  <sheetData>
    <row r="3" spans="1:7">
      <c r="E3"/>
    </row>
    <row r="4" spans="1:7">
      <c r="A4" s="145"/>
      <c r="B4" s="5"/>
      <c r="D4" s="145"/>
      <c r="E4" s="5"/>
    </row>
    <row r="5" spans="1:7">
      <c r="A5" s="146"/>
      <c r="B5" s="5"/>
      <c r="D5" s="146"/>
      <c r="E5" s="5"/>
    </row>
    <row r="6" spans="1:7">
      <c r="A6" s="147"/>
      <c r="B6" s="5"/>
      <c r="D6" s="147"/>
      <c r="E6" s="5"/>
      <c r="G6" s="147"/>
    </row>
    <row r="7" spans="1:7">
      <c r="A7" s="147"/>
      <c r="B7" s="5"/>
      <c r="C7" s="161" t="s">
        <v>0</v>
      </c>
      <c r="D7" s="161" t="s">
        <v>1</v>
      </c>
      <c r="E7" s="161" t="s">
        <v>2</v>
      </c>
      <c r="F7" t="s">
        <v>136</v>
      </c>
      <c r="G7" s="147"/>
    </row>
    <row r="8" spans="1:7">
      <c r="A8" s="147"/>
      <c r="B8" s="5"/>
      <c r="C8" t="s">
        <v>6</v>
      </c>
      <c r="E8"/>
      <c r="F8" s="5" t="e">
        <v>#DIV/0!</v>
      </c>
      <c r="G8" s="147"/>
    </row>
    <row r="9" spans="1:7">
      <c r="A9" s="147"/>
      <c r="B9" s="5"/>
      <c r="D9" t="s">
        <v>7</v>
      </c>
      <c r="E9"/>
      <c r="F9" s="5" t="e">
        <v>#DIV/0!</v>
      </c>
      <c r="G9" s="147"/>
    </row>
    <row r="10" spans="1:7">
      <c r="A10" s="147"/>
      <c r="B10" s="5"/>
      <c r="E10" t="s">
        <v>15</v>
      </c>
      <c r="F10" s="5" t="e">
        <v>#DIV/0!</v>
      </c>
      <c r="G10" s="147"/>
    </row>
    <row r="11" spans="1:7">
      <c r="A11" s="147"/>
      <c r="B11" s="5"/>
      <c r="E11" t="s">
        <v>8</v>
      </c>
      <c r="F11" s="5" t="e">
        <v>#DIV/0!</v>
      </c>
      <c r="G11" s="147"/>
    </row>
    <row r="12" spans="1:7">
      <c r="A12" s="145"/>
      <c r="B12" s="5"/>
      <c r="E12" t="s">
        <v>30</v>
      </c>
      <c r="F12" s="5" t="e">
        <v>#DIV/0!</v>
      </c>
      <c r="G12" s="147"/>
    </row>
    <row r="13" spans="1:7">
      <c r="A13" s="146"/>
      <c r="B13" s="5"/>
      <c r="E13" t="s">
        <v>20</v>
      </c>
      <c r="F13" s="5" t="e">
        <v>#DIV/0!</v>
      </c>
    </row>
    <row r="14" spans="1:7">
      <c r="A14" s="147"/>
      <c r="B14" s="5"/>
      <c r="E14" t="s">
        <v>35</v>
      </c>
      <c r="F14" s="5" t="e">
        <v>#DIV/0!</v>
      </c>
    </row>
    <row r="15" spans="1:7">
      <c r="A15" s="147"/>
      <c r="B15" s="5"/>
      <c r="E15" t="s">
        <v>43</v>
      </c>
      <c r="F15" s="5" t="e">
        <v>#DIV/0!</v>
      </c>
    </row>
    <row r="16" spans="1:7">
      <c r="A16" s="147"/>
      <c r="B16" s="5"/>
      <c r="C16" t="s">
        <v>173</v>
      </c>
      <c r="E16"/>
      <c r="F16" s="5" t="e">
        <v>#DIV/0!</v>
      </c>
    </row>
    <row r="17" spans="1:5">
      <c r="A17" s="146"/>
      <c r="B17" s="5"/>
      <c r="E17"/>
    </row>
    <row r="18" spans="1:5">
      <c r="A18" s="147"/>
      <c r="B18" s="5"/>
      <c r="E18"/>
    </row>
    <row r="19" spans="1:5">
      <c r="A19" s="147"/>
      <c r="B19" s="5"/>
      <c r="E19"/>
    </row>
    <row r="20" spans="1:5">
      <c r="A20" s="147"/>
      <c r="B20" s="5"/>
      <c r="E20"/>
    </row>
    <row r="21" spans="1:5">
      <c r="A21" s="146"/>
      <c r="B21" s="5"/>
      <c r="E21"/>
    </row>
    <row r="22" spans="1:5">
      <c r="A22" s="147"/>
      <c r="B22" s="5"/>
      <c r="E22"/>
    </row>
    <row r="23" spans="1:5">
      <c r="A23" s="147"/>
      <c r="B23" s="5"/>
      <c r="E23"/>
    </row>
    <row r="24" spans="1:5">
      <c r="A24" s="146"/>
      <c r="B24" s="5"/>
      <c r="E24"/>
    </row>
    <row r="25" spans="1:5">
      <c r="A25" s="147"/>
      <c r="B25" s="5"/>
      <c r="E25"/>
    </row>
    <row r="26" spans="1:5">
      <c r="A26" s="147"/>
      <c r="B26" s="5"/>
      <c r="E26"/>
    </row>
    <row r="27" spans="1:5">
      <c r="A27" s="147"/>
      <c r="B27" s="5"/>
      <c r="E27"/>
    </row>
    <row r="28" spans="1:5">
      <c r="A28" s="146"/>
      <c r="B28" s="5"/>
      <c r="E28"/>
    </row>
    <row r="29" spans="1:5">
      <c r="A29" s="147"/>
      <c r="B29" s="5"/>
      <c r="E29"/>
    </row>
    <row r="30" spans="1:5">
      <c r="A30" s="147"/>
      <c r="B30" s="5"/>
      <c r="E30"/>
    </row>
    <row r="31" spans="1:5">
      <c r="A31" s="147"/>
      <c r="B31" s="5"/>
      <c r="E31"/>
    </row>
    <row r="32" spans="1:5">
      <c r="A32" s="146"/>
      <c r="B32" s="5"/>
      <c r="E32"/>
    </row>
    <row r="33" spans="1:5">
      <c r="A33" s="147"/>
      <c r="B33" s="5"/>
      <c r="E33"/>
    </row>
    <row r="34" spans="1:5">
      <c r="A34" s="147"/>
      <c r="B34" s="5"/>
      <c r="E34"/>
    </row>
    <row r="35" spans="1:5">
      <c r="A35" s="147"/>
      <c r="B35" s="5"/>
      <c r="E35"/>
    </row>
    <row r="36" spans="1:5">
      <c r="A36" s="146"/>
      <c r="B36" s="5"/>
      <c r="E36"/>
    </row>
    <row r="37" spans="1:5">
      <c r="A37" s="147"/>
      <c r="B37" s="5"/>
      <c r="E37"/>
    </row>
    <row r="38" spans="1:5">
      <c r="A38" s="147"/>
      <c r="B38" s="5"/>
      <c r="E38"/>
    </row>
    <row r="39" spans="1:5">
      <c r="A39" s="147"/>
      <c r="B39" s="5"/>
      <c r="E39"/>
    </row>
    <row r="40" spans="1:5">
      <c r="A40" s="145"/>
      <c r="B40" s="5"/>
      <c r="E40"/>
    </row>
    <row r="41" spans="1:5">
      <c r="E41"/>
    </row>
    <row r="42" spans="1:5">
      <c r="E42"/>
    </row>
    <row r="43" spans="1:5">
      <c r="E43"/>
    </row>
    <row r="44" spans="1:5">
      <c r="E44"/>
    </row>
    <row r="45" spans="1:5">
      <c r="E45"/>
    </row>
    <row r="46" spans="1:5">
      <c r="B46" s="5"/>
      <c r="E46"/>
    </row>
    <row r="47" spans="1:5">
      <c r="B47" s="5"/>
      <c r="E47"/>
    </row>
    <row r="48" spans="1:5">
      <c r="B48" s="5"/>
      <c r="C48" s="161" t="s">
        <v>0</v>
      </c>
      <c r="D48" t="s">
        <v>6</v>
      </c>
      <c r="E48"/>
    </row>
    <row r="49" spans="2:12">
      <c r="B49" s="5"/>
      <c r="E49"/>
    </row>
    <row r="50" spans="2:12">
      <c r="B50" s="5"/>
      <c r="C50" s="161" t="s">
        <v>2</v>
      </c>
      <c r="D50" t="s">
        <v>136</v>
      </c>
      <c r="E50"/>
    </row>
    <row r="51" spans="2:12">
      <c r="B51" s="5"/>
      <c r="C51" t="s">
        <v>15</v>
      </c>
      <c r="D51" s="5" t="e">
        <v>#DIV/0!</v>
      </c>
      <c r="E51"/>
    </row>
    <row r="52" spans="2:12">
      <c r="B52" s="5"/>
      <c r="C52" t="s">
        <v>173</v>
      </c>
      <c r="D52" s="5" t="e">
        <v>#DIV/0!</v>
      </c>
      <c r="E52"/>
    </row>
    <row r="53" spans="2:12">
      <c r="B53" s="5"/>
      <c r="E53"/>
      <c r="G53" s="5"/>
      <c r="H53" s="5"/>
      <c r="I53" s="5"/>
      <c r="J53" s="5"/>
      <c r="K53" s="5"/>
      <c r="L53" s="5"/>
    </row>
    <row r="54" spans="2:12">
      <c r="E54"/>
    </row>
    <row r="55" spans="2:12">
      <c r="E55"/>
    </row>
    <row r="56" spans="2:12">
      <c r="E56"/>
    </row>
    <row r="57" spans="2:12">
      <c r="E57"/>
    </row>
    <row r="58" spans="2:12">
      <c r="E58"/>
    </row>
    <row r="59" spans="2:12">
      <c r="E59"/>
    </row>
    <row r="60" spans="2:12">
      <c r="E60"/>
    </row>
    <row r="61" spans="2:12">
      <c r="E61"/>
    </row>
    <row r="62" spans="2:12">
      <c r="E62"/>
    </row>
    <row r="63" spans="2:12">
      <c r="E63"/>
    </row>
    <row r="64" spans="2:12">
      <c r="E64"/>
    </row>
    <row r="65" spans="5:5">
      <c r="E65"/>
    </row>
    <row r="66" spans="5:5">
      <c r="E66"/>
    </row>
    <row r="67" spans="5:5">
      <c r="E67"/>
    </row>
    <row r="68" spans="5:5">
      <c r="E68"/>
    </row>
    <row r="69" spans="5:5">
      <c r="E69"/>
    </row>
    <row r="70" spans="5:5">
      <c r="E70"/>
    </row>
    <row r="71" spans="5:5">
      <c r="E71"/>
    </row>
    <row r="72" spans="5:5">
      <c r="E72"/>
    </row>
    <row r="73" spans="5:5">
      <c r="E73"/>
    </row>
    <row r="74" spans="5:5">
      <c r="E74"/>
    </row>
    <row r="75" spans="5:5">
      <c r="E75"/>
    </row>
    <row r="76" spans="5:5">
      <c r="E76"/>
    </row>
    <row r="77" spans="5:5">
      <c r="E77"/>
    </row>
    <row r="78" spans="5:5">
      <c r="E78"/>
    </row>
    <row r="79" spans="5:5">
      <c r="E79"/>
    </row>
    <row r="80" spans="5:5">
      <c r="E80"/>
    </row>
    <row r="81" spans="3:10">
      <c r="E81"/>
    </row>
    <row r="82" spans="3:10">
      <c r="E82"/>
    </row>
    <row r="83" spans="3:10">
      <c r="E83"/>
    </row>
    <row r="84" spans="3:10">
      <c r="E84"/>
    </row>
    <row r="85" spans="3:10">
      <c r="E85"/>
    </row>
    <row r="86" spans="3:10">
      <c r="E86"/>
    </row>
    <row r="87" spans="3:10">
      <c r="E87"/>
    </row>
    <row r="88" spans="3:10">
      <c r="E88"/>
    </row>
    <row r="89" spans="3:10">
      <c r="C89" s="161" t="s">
        <v>136</v>
      </c>
      <c r="D89" s="161" t="s">
        <v>2</v>
      </c>
      <c r="E89"/>
    </row>
    <row r="90" spans="3:10">
      <c r="C90" s="161" t="s">
        <v>1</v>
      </c>
      <c r="D90" t="s">
        <v>15</v>
      </c>
      <c r="E90" t="s">
        <v>8</v>
      </c>
      <c r="F90" t="s">
        <v>30</v>
      </c>
      <c r="G90" t="s">
        <v>20</v>
      </c>
      <c r="H90" t="s">
        <v>35</v>
      </c>
      <c r="I90" t="s">
        <v>43</v>
      </c>
      <c r="J90" t="s">
        <v>173</v>
      </c>
    </row>
    <row r="91" spans="3:10">
      <c r="C91" t="s">
        <v>7</v>
      </c>
      <c r="D91" s="5" t="e">
        <v>#DIV/0!</v>
      </c>
      <c r="E91" s="5" t="e">
        <v>#DIV/0!</v>
      </c>
      <c r="F91" s="5" t="e">
        <v>#DIV/0!</v>
      </c>
      <c r="G91" s="5" t="e">
        <v>#DIV/0!</v>
      </c>
      <c r="H91" s="5" t="e">
        <v>#DIV/0!</v>
      </c>
      <c r="I91" s="5" t="e">
        <v>#DIV/0!</v>
      </c>
      <c r="J91" s="5" t="e">
        <v>#DIV/0!</v>
      </c>
    </row>
    <row r="92" spans="3:10">
      <c r="C92" t="s">
        <v>173</v>
      </c>
      <c r="D92" s="5" t="e">
        <v>#DIV/0!</v>
      </c>
      <c r="E92" s="5" t="e">
        <v>#DIV/0!</v>
      </c>
      <c r="F92" s="5" t="e">
        <v>#DIV/0!</v>
      </c>
      <c r="G92" s="5" t="e">
        <v>#DIV/0!</v>
      </c>
      <c r="H92" s="5" t="e">
        <v>#DIV/0!</v>
      </c>
      <c r="I92" s="5" t="e">
        <v>#DIV/0!</v>
      </c>
      <c r="J92" s="5" t="e">
        <v>#DIV/0!</v>
      </c>
    </row>
    <row r="93" spans="3:10">
      <c r="E93"/>
    </row>
    <row r="94" spans="3:10">
      <c r="E94"/>
    </row>
    <row r="95" spans="3:10">
      <c r="E95"/>
    </row>
    <row r="96" spans="3:10">
      <c r="E96"/>
    </row>
    <row r="97" spans="1:5">
      <c r="E97"/>
    </row>
    <row r="98" spans="1:5">
      <c r="E98"/>
    </row>
    <row r="99" spans="1:5">
      <c r="E99"/>
    </row>
    <row r="100" spans="1:5">
      <c r="E100"/>
    </row>
    <row r="101" spans="1:5">
      <c r="E101"/>
    </row>
    <row r="102" spans="1:5">
      <c r="E102"/>
    </row>
    <row r="103" spans="1:5">
      <c r="C103" s="161" t="s">
        <v>0</v>
      </c>
      <c r="D103" t="s">
        <v>6</v>
      </c>
      <c r="E103"/>
    </row>
    <row r="104" spans="1:5">
      <c r="E104"/>
    </row>
    <row r="105" spans="1:5">
      <c r="C105" s="161" t="s">
        <v>1</v>
      </c>
      <c r="D105" t="s">
        <v>136</v>
      </c>
      <c r="E105"/>
    </row>
    <row r="106" spans="1:5">
      <c r="C106" t="s">
        <v>7</v>
      </c>
      <c r="D106" s="5" t="e">
        <v>#DIV/0!</v>
      </c>
      <c r="E106"/>
    </row>
    <row r="107" spans="1:5">
      <c r="C107" t="s">
        <v>173</v>
      </c>
      <c r="D107" s="5" t="e">
        <v>#DIV/0!</v>
      </c>
      <c r="E107"/>
    </row>
    <row r="108" spans="1:5">
      <c r="A108" t="s">
        <v>140</v>
      </c>
      <c r="E108"/>
    </row>
    <row r="109" spans="1:5">
      <c r="A109" t="s">
        <v>141</v>
      </c>
      <c r="E109"/>
    </row>
    <row r="110" spans="1:5">
      <c r="E110"/>
    </row>
    <row r="111" spans="1:5">
      <c r="E111"/>
    </row>
    <row r="112" spans="1:5">
      <c r="E112"/>
    </row>
    <row r="113" spans="3:5">
      <c r="E113"/>
    </row>
    <row r="114" spans="3:5">
      <c r="E114"/>
    </row>
    <row r="115" spans="3:5">
      <c r="E115"/>
    </row>
    <row r="116" spans="3:5">
      <c r="E116"/>
    </row>
    <row r="117" spans="3:5">
      <c r="C117" s="161" t="s">
        <v>0</v>
      </c>
      <c r="D117" t="s">
        <v>136</v>
      </c>
      <c r="E117"/>
    </row>
    <row r="118" spans="3:5">
      <c r="C118" t="s">
        <v>6</v>
      </c>
      <c r="D118" s="5" t="e">
        <v>#DIV/0!</v>
      </c>
      <c r="E118"/>
    </row>
    <row r="119" spans="3:5">
      <c r="C119" t="s">
        <v>173</v>
      </c>
      <c r="D119" s="5" t="e">
        <v>#DIV/0!</v>
      </c>
      <c r="E119"/>
    </row>
    <row r="120" spans="3:5">
      <c r="E120"/>
    </row>
    <row r="121" spans="3:5">
      <c r="E121"/>
    </row>
    <row r="122" spans="3:5">
      <c r="E122"/>
    </row>
    <row r="123" spans="3:5">
      <c r="E123"/>
    </row>
    <row r="124" spans="3:5">
      <c r="E124"/>
    </row>
    <row r="125" spans="3:5">
      <c r="E125"/>
    </row>
    <row r="126" spans="3:5">
      <c r="E126"/>
    </row>
    <row r="127" spans="3:5">
      <c r="E127"/>
    </row>
    <row r="128" spans="3:5">
      <c r="E128"/>
    </row>
    <row r="129" spans="5:5">
      <c r="E129"/>
    </row>
    <row r="130" spans="5:5">
      <c r="E130"/>
    </row>
    <row r="131" spans="5:5">
      <c r="E131"/>
    </row>
    <row r="132" spans="5:5">
      <c r="E132"/>
    </row>
    <row r="133" spans="5:5">
      <c r="E133"/>
    </row>
    <row r="134" spans="5:5">
      <c r="E134"/>
    </row>
    <row r="135" spans="5:5">
      <c r="E135"/>
    </row>
    <row r="136" spans="5:5">
      <c r="E136"/>
    </row>
    <row r="137" spans="5:5">
      <c r="E137"/>
    </row>
    <row r="138" spans="5:5">
      <c r="E138"/>
    </row>
    <row r="139" spans="5:5">
      <c r="E139"/>
    </row>
    <row r="140" spans="5:5">
      <c r="E140"/>
    </row>
    <row r="141" spans="5:5">
      <c r="E141"/>
    </row>
    <row r="142" spans="5:5">
      <c r="E142"/>
    </row>
    <row r="143" spans="5:5">
      <c r="E143"/>
    </row>
    <row r="144" spans="5:5">
      <c r="E144"/>
    </row>
    <row r="145" spans="5:5">
      <c r="E145"/>
    </row>
    <row r="146" spans="5:5">
      <c r="E146"/>
    </row>
    <row r="147" spans="5:5">
      <c r="E147"/>
    </row>
    <row r="148" spans="5:5">
      <c r="E148"/>
    </row>
    <row r="149" spans="5:5">
      <c r="E149"/>
    </row>
    <row r="150" spans="5:5">
      <c r="E150"/>
    </row>
    <row r="151" spans="5:5">
      <c r="E151"/>
    </row>
    <row r="152" spans="5:5">
      <c r="E152"/>
    </row>
    <row r="153" spans="5:5">
      <c r="E153"/>
    </row>
    <row r="154" spans="5:5">
      <c r="E154"/>
    </row>
    <row r="155" spans="5:5">
      <c r="E155"/>
    </row>
    <row r="156" spans="5:5">
      <c r="E156"/>
    </row>
    <row r="157" spans="5:5">
      <c r="E157"/>
    </row>
    <row r="158" spans="5:5">
      <c r="E158"/>
    </row>
    <row r="159" spans="5:5">
      <c r="E159"/>
    </row>
    <row r="160" spans="5:5">
      <c r="E160"/>
    </row>
    <row r="161" spans="5:5">
      <c r="E161"/>
    </row>
    <row r="162" spans="5:5">
      <c r="E162"/>
    </row>
  </sheetData>
  <pageMargins left="0.7" right="0.7" top="0.75" bottom="0.75" header="0.3" footer="0.3"/>
  <pageSetup paperSize="9" orientation="portrait"/>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R658"/>
  <sheetViews>
    <sheetView showGridLines="0" topLeftCell="E1" workbookViewId="0">
      <selection activeCell="F36" sqref="F36:O42"/>
    </sheetView>
  </sheetViews>
  <sheetFormatPr defaultColWidth="9.140625" defaultRowHeight="15"/>
  <cols>
    <col min="1" max="3" width="9.140625" style="113"/>
    <col min="4" max="4" width="12.42578125" style="24" customWidth="1"/>
    <col min="5" max="5" width="10.85546875" style="114" customWidth="1"/>
    <col min="6" max="6" width="11.85546875" style="115" customWidth="1"/>
    <col min="7" max="7" width="3.28515625" style="24" customWidth="1"/>
    <col min="8" max="8" width="90.42578125" style="24" customWidth="1"/>
    <col min="9" max="9" width="3.140625" style="24" customWidth="1"/>
    <col min="10" max="10" width="21.140625" style="113" customWidth="1"/>
    <col min="11" max="11" width="10.85546875" style="113" customWidth="1"/>
    <col min="12" max="12" width="11.85546875" style="113" customWidth="1"/>
    <col min="13" max="13" width="3.28515625" style="113" customWidth="1"/>
    <col min="14" max="14" width="90.42578125" style="113" customWidth="1"/>
    <col min="15" max="15" width="3.140625" style="113" customWidth="1"/>
    <col min="16" max="16" width="20.28515625" style="113" customWidth="1"/>
    <col min="17" max="17" width="2.7109375" style="113" customWidth="1"/>
    <col min="18" max="70" width="9.140625" style="113"/>
    <col min="71" max="16384" width="9.140625" style="24"/>
  </cols>
  <sheetData>
    <row r="1" spans="3:16">
      <c r="D1" s="237" t="s">
        <v>47</v>
      </c>
      <c r="E1" s="238"/>
      <c r="F1" s="238"/>
      <c r="G1" s="238"/>
      <c r="H1" s="238"/>
      <c r="I1" s="238"/>
      <c r="J1" s="238"/>
      <c r="K1" s="238"/>
      <c r="L1" s="238"/>
      <c r="M1" s="238"/>
      <c r="N1" s="238"/>
      <c r="O1" s="239"/>
    </row>
    <row r="2" spans="3:16">
      <c r="D2" s="240"/>
      <c r="E2" s="241"/>
      <c r="F2" s="241"/>
      <c r="G2" s="241"/>
      <c r="H2" s="241"/>
      <c r="I2" s="241"/>
      <c r="J2" s="241"/>
      <c r="K2" s="241"/>
      <c r="L2" s="241"/>
      <c r="M2" s="241"/>
      <c r="N2" s="241"/>
      <c r="O2" s="242"/>
    </row>
    <row r="3" spans="3:16" ht="15.75">
      <c r="C3" s="116"/>
      <c r="D3" s="243" t="s">
        <v>47</v>
      </c>
      <c r="E3" s="233" t="s">
        <v>48</v>
      </c>
      <c r="F3" s="228" t="s">
        <v>49</v>
      </c>
      <c r="G3" s="118" t="s">
        <v>50</v>
      </c>
      <c r="H3" s="118"/>
      <c r="I3" s="132">
        <v>1</v>
      </c>
      <c r="J3" s="116"/>
      <c r="K3" s="233" t="s">
        <v>94</v>
      </c>
      <c r="L3" s="117" t="s">
        <v>60</v>
      </c>
      <c r="M3" s="118" t="s">
        <v>95</v>
      </c>
      <c r="N3" s="118"/>
      <c r="O3" s="133">
        <v>1</v>
      </c>
      <c r="P3" s="116"/>
    </row>
    <row r="4" spans="3:16" ht="15.75">
      <c r="C4" s="116"/>
      <c r="D4" s="243"/>
      <c r="E4" s="234"/>
      <c r="F4" s="224"/>
      <c r="G4" s="121" t="s">
        <v>51</v>
      </c>
      <c r="H4" s="121"/>
      <c r="I4" s="134">
        <v>1</v>
      </c>
      <c r="J4" s="116"/>
      <c r="K4" s="234"/>
      <c r="L4" s="224" t="s">
        <v>60</v>
      </c>
      <c r="M4" s="121" t="s">
        <v>96</v>
      </c>
      <c r="N4" s="121"/>
      <c r="O4" s="135">
        <v>0</v>
      </c>
      <c r="P4" s="116"/>
    </row>
    <row r="5" spans="3:16" ht="15.75">
      <c r="C5" s="116"/>
      <c r="D5" s="243"/>
      <c r="E5" s="234"/>
      <c r="F5" s="224"/>
      <c r="G5" s="121" t="s">
        <v>52</v>
      </c>
      <c r="H5" s="121"/>
      <c r="I5" s="134">
        <v>1</v>
      </c>
      <c r="J5" s="116"/>
      <c r="K5" s="234"/>
      <c r="L5" s="224"/>
      <c r="M5" s="121" t="s">
        <v>97</v>
      </c>
      <c r="N5" s="121"/>
      <c r="O5" s="135">
        <v>0</v>
      </c>
      <c r="P5" s="116"/>
    </row>
    <row r="6" spans="3:16" ht="15.75">
      <c r="C6" s="116"/>
      <c r="D6" s="243"/>
      <c r="E6" s="234"/>
      <c r="F6" s="224"/>
      <c r="G6" s="121" t="s">
        <v>53</v>
      </c>
      <c r="H6" s="121"/>
      <c r="I6" s="134">
        <v>1</v>
      </c>
      <c r="J6" s="116"/>
      <c r="K6" s="234"/>
      <c r="L6" s="224"/>
      <c r="M6" s="121" t="s">
        <v>98</v>
      </c>
      <c r="N6" s="121"/>
      <c r="O6" s="135">
        <v>0</v>
      </c>
      <c r="P6" s="116"/>
    </row>
    <row r="7" spans="3:16" ht="15.75">
      <c r="C7" s="116"/>
      <c r="D7" s="243"/>
      <c r="E7" s="234"/>
      <c r="F7" s="224"/>
      <c r="G7" s="121" t="s">
        <v>54</v>
      </c>
      <c r="H7" s="121"/>
      <c r="I7" s="134">
        <v>1</v>
      </c>
      <c r="J7" s="116"/>
      <c r="K7" s="234"/>
      <c r="L7" s="224"/>
      <c r="M7" s="121" t="s">
        <v>99</v>
      </c>
      <c r="N7" s="121"/>
      <c r="O7" s="135">
        <v>0</v>
      </c>
      <c r="P7" s="116"/>
    </row>
    <row r="8" spans="3:16" ht="15.75">
      <c r="C8" s="116"/>
      <c r="D8" s="243"/>
      <c r="E8" s="234"/>
      <c r="F8" s="224"/>
      <c r="G8" s="121" t="s">
        <v>55</v>
      </c>
      <c r="H8" s="121"/>
      <c r="I8" s="134">
        <v>1</v>
      </c>
      <c r="J8" s="116"/>
      <c r="K8" s="234"/>
      <c r="L8" s="224"/>
      <c r="M8" s="121" t="s">
        <v>100</v>
      </c>
      <c r="N8" s="121"/>
      <c r="O8" s="135">
        <v>0</v>
      </c>
      <c r="P8" s="116"/>
    </row>
    <row r="9" spans="3:16" ht="15.75">
      <c r="C9" s="116"/>
      <c r="D9" s="243"/>
      <c r="E9" s="234"/>
      <c r="F9" s="224"/>
      <c r="G9" s="121" t="s">
        <v>56</v>
      </c>
      <c r="H9" s="121"/>
      <c r="I9" s="134">
        <v>1</v>
      </c>
      <c r="J9" s="116"/>
      <c r="K9" s="234"/>
      <c r="L9" s="224"/>
      <c r="M9" s="121" t="s">
        <v>101</v>
      </c>
      <c r="N9" s="121"/>
      <c r="O9" s="135">
        <v>0</v>
      </c>
      <c r="P9" s="116"/>
    </row>
    <row r="10" spans="3:16" ht="15.75">
      <c r="C10" s="116"/>
      <c r="D10" s="243"/>
      <c r="E10" s="235"/>
      <c r="F10" s="123" t="s">
        <v>57</v>
      </c>
      <c r="G10" s="124" t="s">
        <v>58</v>
      </c>
      <c r="H10" s="124"/>
      <c r="I10" s="136">
        <v>1</v>
      </c>
      <c r="J10" s="116"/>
      <c r="K10" s="234"/>
      <c r="L10" s="120" t="s">
        <v>49</v>
      </c>
      <c r="M10" s="121" t="s">
        <v>102</v>
      </c>
      <c r="N10" s="121"/>
      <c r="O10" s="135">
        <v>0</v>
      </c>
      <c r="P10" s="116"/>
    </row>
    <row r="11" spans="3:16" ht="15.75">
      <c r="C11" s="116"/>
      <c r="D11" s="243"/>
      <c r="E11" s="236" t="s">
        <v>59</v>
      </c>
      <c r="F11" s="229" t="s">
        <v>60</v>
      </c>
      <c r="G11" s="127" t="s">
        <v>61</v>
      </c>
      <c r="H11" s="127"/>
      <c r="I11" s="137">
        <v>1</v>
      </c>
      <c r="J11" s="116"/>
      <c r="K11" s="234"/>
      <c r="L11" s="224" t="s">
        <v>57</v>
      </c>
      <c r="M11" s="121" t="s">
        <v>103</v>
      </c>
      <c r="N11" s="121"/>
      <c r="O11" s="135">
        <v>0</v>
      </c>
      <c r="P11" s="116"/>
    </row>
    <row r="12" spans="3:16" ht="15.75">
      <c r="D12" s="243"/>
      <c r="E12" s="234"/>
      <c r="F12" s="224"/>
      <c r="G12" s="121" t="s">
        <v>62</v>
      </c>
      <c r="H12" s="121"/>
      <c r="I12" s="134">
        <v>1</v>
      </c>
      <c r="K12" s="234"/>
      <c r="L12" s="224"/>
      <c r="M12" s="121" t="s">
        <v>104</v>
      </c>
      <c r="N12" s="121"/>
      <c r="O12" s="135">
        <v>0</v>
      </c>
    </row>
    <row r="13" spans="3:16" ht="15.75">
      <c r="D13" s="243"/>
      <c r="E13" s="234"/>
      <c r="F13" s="224"/>
      <c r="G13" s="121" t="s">
        <v>63</v>
      </c>
      <c r="H13" s="121"/>
      <c r="I13" s="134">
        <v>1</v>
      </c>
      <c r="K13" s="235"/>
      <c r="L13" s="230"/>
      <c r="M13" s="124" t="s">
        <v>105</v>
      </c>
      <c r="N13" s="124"/>
      <c r="O13" s="138">
        <v>0</v>
      </c>
    </row>
    <row r="14" spans="3:16" ht="15.75">
      <c r="D14" s="243"/>
      <c r="E14" s="234"/>
      <c r="F14" s="224"/>
      <c r="G14" s="121" t="s">
        <v>64</v>
      </c>
      <c r="H14" s="121"/>
      <c r="I14" s="134">
        <v>1</v>
      </c>
      <c r="K14" s="236" t="s">
        <v>106</v>
      </c>
      <c r="L14" s="229" t="s">
        <v>60</v>
      </c>
      <c r="M14" s="127" t="s">
        <v>107</v>
      </c>
      <c r="N14" s="127"/>
      <c r="O14" s="139">
        <v>0</v>
      </c>
    </row>
    <row r="15" spans="3:16" ht="15.75">
      <c r="D15" s="243"/>
      <c r="E15" s="234"/>
      <c r="F15" s="224"/>
      <c r="G15" s="121" t="s">
        <v>65</v>
      </c>
      <c r="H15" s="121"/>
      <c r="I15" s="135">
        <v>0</v>
      </c>
      <c r="K15" s="234"/>
      <c r="L15" s="224"/>
      <c r="M15" s="121" t="s">
        <v>108</v>
      </c>
      <c r="N15" s="121"/>
      <c r="O15" s="135">
        <v>0</v>
      </c>
    </row>
    <row r="16" spans="3:16" ht="15.75">
      <c r="D16" s="243"/>
      <c r="E16" s="234"/>
      <c r="F16" s="224"/>
      <c r="G16" s="121" t="s">
        <v>66</v>
      </c>
      <c r="H16" s="121"/>
      <c r="I16" s="135">
        <v>0</v>
      </c>
      <c r="K16" s="234"/>
      <c r="L16" s="224"/>
      <c r="M16" s="121" t="s">
        <v>109</v>
      </c>
      <c r="N16" s="121"/>
      <c r="O16" s="135">
        <v>0</v>
      </c>
    </row>
    <row r="17" spans="4:15" ht="15.75">
      <c r="D17" s="243"/>
      <c r="E17" s="234"/>
      <c r="F17" s="224" t="s">
        <v>49</v>
      </c>
      <c r="G17" s="121" t="s">
        <v>67</v>
      </c>
      <c r="H17" s="121"/>
      <c r="I17" s="135">
        <v>0</v>
      </c>
      <c r="K17" s="234"/>
      <c r="L17" s="224"/>
      <c r="M17" s="121" t="s">
        <v>110</v>
      </c>
      <c r="N17" s="121"/>
      <c r="O17" s="135">
        <v>0</v>
      </c>
    </row>
    <row r="18" spans="4:15" ht="15.75">
      <c r="D18" s="243"/>
      <c r="E18" s="234"/>
      <c r="F18" s="224"/>
      <c r="G18" s="121" t="s">
        <v>68</v>
      </c>
      <c r="H18" s="121"/>
      <c r="I18" s="135">
        <v>0</v>
      </c>
      <c r="K18" s="234"/>
      <c r="L18" s="224" t="s">
        <v>49</v>
      </c>
      <c r="M18" s="121" t="s">
        <v>111</v>
      </c>
      <c r="N18" s="121"/>
      <c r="O18" s="135">
        <v>0</v>
      </c>
    </row>
    <row r="19" spans="4:15" ht="15.75">
      <c r="D19" s="243"/>
      <c r="E19" s="234"/>
      <c r="F19" s="224"/>
      <c r="G19" s="121" t="s">
        <v>69</v>
      </c>
      <c r="H19" s="121"/>
      <c r="I19" s="135">
        <v>0</v>
      </c>
      <c r="K19" s="234"/>
      <c r="L19" s="224"/>
      <c r="M19" s="121" t="s">
        <v>112</v>
      </c>
      <c r="N19" s="121"/>
      <c r="O19" s="135">
        <v>0</v>
      </c>
    </row>
    <row r="20" spans="4:15" ht="15.75">
      <c r="D20" s="243"/>
      <c r="E20" s="234"/>
      <c r="F20" s="224" t="s">
        <v>57</v>
      </c>
      <c r="G20" s="121" t="s">
        <v>70</v>
      </c>
      <c r="H20" s="121"/>
      <c r="I20" s="135">
        <v>0</v>
      </c>
      <c r="K20" s="234"/>
      <c r="L20" s="224"/>
      <c r="M20" s="121" t="s">
        <v>113</v>
      </c>
      <c r="N20" s="121"/>
      <c r="O20" s="135">
        <v>0</v>
      </c>
    </row>
    <row r="21" spans="4:15" ht="15.75">
      <c r="D21" s="243"/>
      <c r="E21" s="234"/>
      <c r="F21" s="224"/>
      <c r="G21" s="121" t="s">
        <v>71</v>
      </c>
      <c r="H21" s="121"/>
      <c r="I21" s="135">
        <v>0</v>
      </c>
      <c r="K21" s="234"/>
      <c r="L21" s="224"/>
      <c r="M21" s="121" t="s">
        <v>114</v>
      </c>
      <c r="N21" s="121"/>
      <c r="O21" s="135">
        <v>0</v>
      </c>
    </row>
    <row r="22" spans="4:15" ht="15.75">
      <c r="D22" s="243"/>
      <c r="E22" s="234"/>
      <c r="F22" s="224"/>
      <c r="G22" s="121" t="s">
        <v>72</v>
      </c>
      <c r="H22" s="121"/>
      <c r="I22" s="135">
        <v>0</v>
      </c>
      <c r="K22" s="234"/>
      <c r="L22" s="224"/>
      <c r="M22" s="121" t="s">
        <v>115</v>
      </c>
      <c r="N22" s="121"/>
      <c r="O22" s="135">
        <v>0</v>
      </c>
    </row>
    <row r="23" spans="4:15" ht="15.75">
      <c r="D23" s="243"/>
      <c r="E23" s="234"/>
      <c r="F23" s="224"/>
      <c r="G23" s="121" t="s">
        <v>73</v>
      </c>
      <c r="H23" s="121"/>
      <c r="I23" s="135">
        <v>0</v>
      </c>
      <c r="K23" s="234"/>
      <c r="L23" s="224" t="s">
        <v>57</v>
      </c>
      <c r="M23" s="121" t="s">
        <v>116</v>
      </c>
      <c r="N23" s="121"/>
      <c r="O23" s="135">
        <v>0</v>
      </c>
    </row>
    <row r="24" spans="4:15" ht="15.75">
      <c r="D24" s="243"/>
      <c r="E24" s="234"/>
      <c r="F24" s="224"/>
      <c r="G24" s="121" t="s">
        <v>74</v>
      </c>
      <c r="H24" s="121"/>
      <c r="I24" s="135">
        <v>0</v>
      </c>
      <c r="K24" s="235"/>
      <c r="L24" s="230"/>
      <c r="M24" s="124" t="s">
        <v>117</v>
      </c>
      <c r="N24" s="124"/>
      <c r="O24" s="138">
        <v>0</v>
      </c>
    </row>
    <row r="25" spans="4:15" ht="15.75">
      <c r="D25" s="243"/>
      <c r="E25" s="234"/>
      <c r="F25" s="224"/>
      <c r="G25" s="121" t="s">
        <v>75</v>
      </c>
      <c r="H25" s="121"/>
      <c r="I25" s="135">
        <v>0</v>
      </c>
      <c r="K25" s="236" t="s">
        <v>118</v>
      </c>
      <c r="L25" s="126" t="s">
        <v>60</v>
      </c>
      <c r="M25" s="127" t="s">
        <v>119</v>
      </c>
      <c r="N25" s="127"/>
      <c r="O25" s="139">
        <v>0</v>
      </c>
    </row>
    <row r="26" spans="4:15" ht="15.75">
      <c r="D26" s="243"/>
      <c r="E26" s="234"/>
      <c r="F26" s="224"/>
      <c r="G26" s="121" t="s">
        <v>76</v>
      </c>
      <c r="H26" s="121"/>
      <c r="I26" s="135">
        <v>0</v>
      </c>
      <c r="K26" s="234"/>
      <c r="L26" s="120" t="s">
        <v>49</v>
      </c>
      <c r="M26" s="121" t="s">
        <v>120</v>
      </c>
      <c r="N26" s="121"/>
      <c r="O26" s="135">
        <v>0</v>
      </c>
    </row>
    <row r="27" spans="4:15" ht="15.75">
      <c r="D27" s="243"/>
      <c r="E27" s="234"/>
      <c r="F27" s="224"/>
      <c r="G27" s="121" t="s">
        <v>77</v>
      </c>
      <c r="H27" s="121"/>
      <c r="I27" s="135">
        <v>0</v>
      </c>
      <c r="K27" s="234"/>
      <c r="L27" s="224" t="s">
        <v>57</v>
      </c>
      <c r="M27" s="121" t="s">
        <v>121</v>
      </c>
      <c r="N27" s="121"/>
      <c r="O27" s="135">
        <v>0</v>
      </c>
    </row>
    <row r="28" spans="4:15" ht="15.75">
      <c r="D28" s="243"/>
      <c r="E28" s="234"/>
      <c r="F28" s="224"/>
      <c r="G28" s="121" t="s">
        <v>78</v>
      </c>
      <c r="H28" s="121"/>
      <c r="I28" s="135">
        <v>0</v>
      </c>
      <c r="K28" s="234"/>
      <c r="L28" s="224"/>
      <c r="M28" s="121" t="s">
        <v>122</v>
      </c>
      <c r="N28" s="121"/>
      <c r="O28" s="135">
        <v>0</v>
      </c>
    </row>
    <row r="29" spans="4:15" ht="15.75">
      <c r="D29" s="243"/>
      <c r="E29" s="235"/>
      <c r="F29" s="230"/>
      <c r="G29" s="124" t="s">
        <v>79</v>
      </c>
      <c r="H29" s="124"/>
      <c r="I29" s="138">
        <v>1</v>
      </c>
      <c r="K29" s="235"/>
      <c r="L29" s="230"/>
      <c r="M29" s="124" t="s">
        <v>123</v>
      </c>
      <c r="N29" s="124"/>
      <c r="O29" s="138">
        <v>0</v>
      </c>
    </row>
    <row r="30" spans="4:15" ht="31.5">
      <c r="D30" s="243"/>
      <c r="E30" s="236" t="s">
        <v>80</v>
      </c>
      <c r="F30" s="229" t="s">
        <v>60</v>
      </c>
      <c r="G30" s="127" t="s">
        <v>81</v>
      </c>
      <c r="H30" s="127"/>
      <c r="I30" s="139">
        <v>1</v>
      </c>
      <c r="K30" s="125" t="s">
        <v>124</v>
      </c>
      <c r="L30" s="126" t="s">
        <v>60</v>
      </c>
      <c r="M30" s="127" t="s">
        <v>125</v>
      </c>
      <c r="N30" s="127"/>
      <c r="O30" s="139">
        <v>0</v>
      </c>
    </row>
    <row r="31" spans="4:15" ht="15.75">
      <c r="D31" s="243"/>
      <c r="E31" s="234"/>
      <c r="F31" s="224"/>
      <c r="G31" s="121" t="s">
        <v>82</v>
      </c>
      <c r="H31" s="121"/>
      <c r="I31" s="135">
        <v>1</v>
      </c>
      <c r="K31" s="119"/>
      <c r="L31" s="224" t="s">
        <v>49</v>
      </c>
      <c r="M31" s="121" t="s">
        <v>126</v>
      </c>
      <c r="N31" s="121"/>
      <c r="O31" s="135">
        <v>1</v>
      </c>
    </row>
    <row r="32" spans="4:15" ht="15.75">
      <c r="D32" s="243"/>
      <c r="E32" s="234"/>
      <c r="F32" s="224"/>
      <c r="G32" s="121" t="s">
        <v>83</v>
      </c>
      <c r="H32" s="121"/>
      <c r="I32" s="135">
        <v>1</v>
      </c>
      <c r="K32" s="119"/>
      <c r="L32" s="224"/>
      <c r="M32" s="121" t="s">
        <v>127</v>
      </c>
      <c r="N32" s="121"/>
      <c r="O32" s="135">
        <v>1</v>
      </c>
    </row>
    <row r="33" spans="4:15" ht="15.75">
      <c r="D33" s="243"/>
      <c r="E33" s="234"/>
      <c r="F33" s="224"/>
      <c r="G33" s="121" t="s">
        <v>84</v>
      </c>
      <c r="H33" s="121"/>
      <c r="I33" s="135">
        <v>1</v>
      </c>
      <c r="K33" s="119"/>
      <c r="L33" s="120" t="s">
        <v>57</v>
      </c>
      <c r="M33" s="121" t="s">
        <v>128</v>
      </c>
      <c r="N33" s="121"/>
      <c r="O33" s="135">
        <v>1</v>
      </c>
    </row>
    <row r="34" spans="4:15" ht="15.75">
      <c r="D34" s="243"/>
      <c r="E34" s="234"/>
      <c r="F34" s="224"/>
      <c r="G34" s="121" t="s">
        <v>85</v>
      </c>
      <c r="H34" s="121"/>
      <c r="I34" s="135">
        <v>1</v>
      </c>
      <c r="K34" s="122"/>
      <c r="L34" s="123"/>
      <c r="M34" s="124" t="s">
        <v>129</v>
      </c>
      <c r="N34" s="124"/>
      <c r="O34" s="138">
        <v>1</v>
      </c>
    </row>
    <row r="35" spans="4:15" ht="15.75">
      <c r="D35" s="243"/>
      <c r="E35" s="234"/>
      <c r="F35" s="224"/>
      <c r="G35" s="121" t="s">
        <v>86</v>
      </c>
      <c r="H35" s="121"/>
      <c r="I35" s="135">
        <v>1</v>
      </c>
    </row>
    <row r="36" spans="4:15" ht="15.75">
      <c r="D36" s="243"/>
      <c r="E36" s="234"/>
      <c r="F36" s="224" t="s">
        <v>49</v>
      </c>
      <c r="G36" s="121" t="s">
        <v>87</v>
      </c>
      <c r="H36" s="121"/>
      <c r="I36" s="135">
        <v>1</v>
      </c>
    </row>
    <row r="37" spans="4:15" ht="15.75">
      <c r="D37" s="243"/>
      <c r="E37" s="234"/>
      <c r="F37" s="224"/>
      <c r="G37" s="121" t="s">
        <v>88</v>
      </c>
      <c r="H37" s="121"/>
      <c r="I37" s="135">
        <v>1</v>
      </c>
    </row>
    <row r="38" spans="4:15" ht="15.75">
      <c r="D38" s="243"/>
      <c r="E38" s="234"/>
      <c r="F38" s="224"/>
      <c r="G38" s="121" t="s">
        <v>89</v>
      </c>
      <c r="H38" s="121"/>
      <c r="I38" s="135">
        <v>1</v>
      </c>
    </row>
    <row r="39" spans="4:15" ht="15.75">
      <c r="D39" s="243"/>
      <c r="E39" s="234"/>
      <c r="F39" s="224" t="s">
        <v>57</v>
      </c>
      <c r="G39" s="121" t="s">
        <v>90</v>
      </c>
      <c r="H39" s="121"/>
      <c r="I39" s="135">
        <v>1</v>
      </c>
    </row>
    <row r="40" spans="4:15" ht="15.75">
      <c r="D40" s="243"/>
      <c r="E40" s="234"/>
      <c r="F40" s="224"/>
      <c r="G40" s="121" t="s">
        <v>91</v>
      </c>
      <c r="H40" s="121"/>
      <c r="I40" s="135">
        <v>1</v>
      </c>
    </row>
    <row r="41" spans="4:15" ht="15.75">
      <c r="D41" s="243"/>
      <c r="E41" s="234"/>
      <c r="F41" s="224"/>
      <c r="G41" s="121" t="s">
        <v>92</v>
      </c>
      <c r="H41" s="121"/>
      <c r="I41" s="135">
        <v>1</v>
      </c>
    </row>
    <row r="42" spans="4:15" ht="15.75">
      <c r="D42" s="243"/>
      <c r="E42" s="244"/>
      <c r="F42" s="231"/>
      <c r="G42" s="128" t="s">
        <v>93</v>
      </c>
      <c r="H42" s="128"/>
      <c r="I42" s="140">
        <v>1</v>
      </c>
    </row>
    <row r="43" spans="4:15" s="112" customFormat="1" ht="15.75">
      <c r="D43" s="129"/>
      <c r="E43" s="227"/>
      <c r="F43" s="130"/>
      <c r="G43" s="131"/>
      <c r="H43" s="131"/>
      <c r="I43" s="131"/>
    </row>
    <row r="44" spans="4:15" s="112" customFormat="1" ht="15.75">
      <c r="D44" s="129"/>
      <c r="E44" s="227"/>
      <c r="F44" s="232"/>
      <c r="G44" s="131"/>
      <c r="H44" s="131"/>
      <c r="I44" s="131"/>
    </row>
    <row r="45" spans="4:15" s="112" customFormat="1" ht="15.75">
      <c r="D45" s="129"/>
      <c r="E45" s="227"/>
      <c r="F45" s="232"/>
      <c r="G45" s="131"/>
      <c r="H45" s="131"/>
      <c r="I45" s="131"/>
    </row>
    <row r="46" spans="4:15" s="112" customFormat="1" ht="15.75">
      <c r="D46" s="129"/>
      <c r="E46" s="227"/>
      <c r="F46" s="232"/>
      <c r="G46" s="131"/>
      <c r="H46" s="131"/>
      <c r="I46" s="131"/>
    </row>
    <row r="47" spans="4:15" s="112" customFormat="1" ht="15.75">
      <c r="D47" s="129"/>
      <c r="E47" s="227"/>
      <c r="F47" s="232"/>
      <c r="G47" s="131"/>
      <c r="H47" s="131"/>
      <c r="I47" s="131"/>
    </row>
    <row r="48" spans="4:15" s="112" customFormat="1" ht="15.75">
      <c r="D48" s="129"/>
      <c r="E48" s="227"/>
      <c r="F48" s="232"/>
      <c r="G48" s="131"/>
      <c r="H48" s="131"/>
      <c r="I48" s="131"/>
    </row>
    <row r="49" spans="4:9" s="112" customFormat="1" ht="15.75">
      <c r="D49" s="129"/>
      <c r="E49" s="227"/>
      <c r="F49" s="232"/>
      <c r="G49" s="131"/>
      <c r="H49" s="131"/>
      <c r="I49" s="131"/>
    </row>
    <row r="50" spans="4:9" s="112" customFormat="1" ht="15.75">
      <c r="D50" s="129"/>
      <c r="E50" s="227"/>
      <c r="F50" s="130"/>
      <c r="G50" s="131"/>
      <c r="H50" s="131"/>
      <c r="I50" s="131"/>
    </row>
    <row r="51" spans="4:9" s="112" customFormat="1" ht="15.75">
      <c r="D51" s="129"/>
      <c r="E51" s="227"/>
      <c r="F51" s="232"/>
      <c r="G51" s="131"/>
      <c r="H51" s="131"/>
      <c r="I51" s="131"/>
    </row>
    <row r="52" spans="4:9" s="112" customFormat="1" ht="15.75">
      <c r="D52" s="129"/>
      <c r="E52" s="227"/>
      <c r="F52" s="232"/>
      <c r="G52" s="131"/>
      <c r="H52" s="131"/>
      <c r="I52" s="131"/>
    </row>
    <row r="53" spans="4:9" s="112" customFormat="1" ht="15.75">
      <c r="D53" s="129"/>
      <c r="E53" s="227"/>
      <c r="F53" s="232"/>
      <c r="G53" s="131"/>
      <c r="H53" s="131"/>
      <c r="I53" s="131"/>
    </row>
    <row r="54" spans="4:9" s="112" customFormat="1" ht="15.75">
      <c r="D54" s="129"/>
      <c r="E54" s="227"/>
      <c r="F54" s="232"/>
      <c r="G54" s="131"/>
      <c r="H54" s="131"/>
      <c r="I54" s="131"/>
    </row>
    <row r="55" spans="4:9" s="112" customFormat="1" ht="15.75">
      <c r="D55" s="129"/>
      <c r="E55" s="227"/>
      <c r="F55" s="232"/>
      <c r="G55" s="131"/>
      <c r="H55" s="131"/>
      <c r="I55" s="131"/>
    </row>
    <row r="56" spans="4:9" s="112" customFormat="1" ht="15.75">
      <c r="D56" s="129"/>
      <c r="E56" s="227"/>
      <c r="F56" s="232"/>
      <c r="G56" s="131"/>
      <c r="H56" s="131"/>
      <c r="I56" s="131"/>
    </row>
    <row r="57" spans="4:9" s="112" customFormat="1" ht="15.75">
      <c r="D57" s="129"/>
      <c r="E57" s="227"/>
      <c r="F57" s="232"/>
      <c r="G57" s="131"/>
      <c r="H57" s="131"/>
      <c r="I57" s="131"/>
    </row>
    <row r="58" spans="4:9" s="112" customFormat="1" ht="15.75">
      <c r="D58" s="129"/>
      <c r="E58" s="227"/>
      <c r="F58" s="232"/>
      <c r="G58" s="131"/>
      <c r="H58" s="131"/>
      <c r="I58" s="131"/>
    </row>
    <row r="59" spans="4:9" s="112" customFormat="1" ht="15.75">
      <c r="D59" s="129"/>
      <c r="E59" s="227"/>
      <c r="F59" s="232"/>
      <c r="G59" s="131"/>
      <c r="H59" s="131"/>
      <c r="I59" s="131"/>
    </row>
    <row r="60" spans="4:9" s="112" customFormat="1" ht="15.75">
      <c r="D60" s="129"/>
      <c r="E60" s="227"/>
      <c r="F60" s="232"/>
      <c r="G60" s="131"/>
      <c r="H60" s="131"/>
      <c r="I60" s="131"/>
    </row>
    <row r="61" spans="4:9" s="112" customFormat="1" ht="15.75">
      <c r="D61" s="129"/>
      <c r="E61" s="227"/>
      <c r="F61" s="232"/>
      <c r="G61" s="131"/>
      <c r="H61" s="131"/>
      <c r="I61" s="131"/>
    </row>
    <row r="62" spans="4:9" s="112" customFormat="1" ht="15.75">
      <c r="D62" s="129"/>
      <c r="E62" s="227"/>
      <c r="F62" s="232"/>
      <c r="G62" s="131"/>
      <c r="H62" s="131"/>
      <c r="I62" s="131"/>
    </row>
    <row r="63" spans="4:9" s="112" customFormat="1" ht="15.75">
      <c r="D63" s="129"/>
      <c r="E63" s="227"/>
      <c r="F63" s="232"/>
      <c r="G63" s="131"/>
      <c r="H63" s="131"/>
      <c r="I63" s="131"/>
    </row>
    <row r="64" spans="4:9" s="112" customFormat="1" ht="15.75">
      <c r="D64" s="129"/>
      <c r="E64" s="227"/>
      <c r="F64" s="232"/>
      <c r="G64" s="131"/>
      <c r="H64" s="131"/>
      <c r="I64" s="131"/>
    </row>
    <row r="65" spans="4:9" s="112" customFormat="1" ht="15.75">
      <c r="D65" s="129"/>
      <c r="E65" s="227"/>
      <c r="F65" s="130"/>
      <c r="G65" s="131"/>
      <c r="H65" s="131"/>
      <c r="I65" s="131"/>
    </row>
    <row r="66" spans="4:9" s="112" customFormat="1" ht="15.75">
      <c r="D66" s="129"/>
      <c r="E66" s="227"/>
      <c r="F66" s="130"/>
      <c r="G66" s="131"/>
      <c r="H66" s="131"/>
      <c r="I66" s="131"/>
    </row>
    <row r="67" spans="4:9" s="112" customFormat="1" ht="15.75">
      <c r="D67" s="129"/>
      <c r="E67" s="227"/>
      <c r="F67" s="232"/>
      <c r="G67" s="131"/>
      <c r="H67" s="131"/>
      <c r="I67" s="131"/>
    </row>
    <row r="68" spans="4:9" s="112" customFormat="1" ht="15.75">
      <c r="D68" s="129"/>
      <c r="E68" s="227"/>
      <c r="F68" s="232"/>
      <c r="G68" s="131"/>
      <c r="H68" s="131"/>
      <c r="I68" s="131"/>
    </row>
    <row r="69" spans="4:9" s="112" customFormat="1" ht="15.75">
      <c r="D69" s="129"/>
      <c r="E69" s="227"/>
      <c r="F69" s="232"/>
      <c r="G69" s="131"/>
      <c r="H69" s="131"/>
      <c r="I69" s="131"/>
    </row>
    <row r="70" spans="4:9" s="112" customFormat="1" ht="15.75">
      <c r="D70" s="129"/>
      <c r="E70" s="227"/>
      <c r="F70" s="130"/>
      <c r="G70" s="131"/>
      <c r="H70" s="131"/>
      <c r="I70" s="131"/>
    </row>
    <row r="71" spans="4:9" s="112" customFormat="1" ht="15.75">
      <c r="D71" s="129"/>
      <c r="E71" s="227"/>
      <c r="F71" s="232"/>
      <c r="G71" s="131"/>
      <c r="H71" s="131"/>
      <c r="I71" s="131"/>
    </row>
    <row r="72" spans="4:9" s="112" customFormat="1" ht="15.75">
      <c r="D72" s="129"/>
      <c r="E72" s="227"/>
      <c r="F72" s="232"/>
      <c r="G72" s="131"/>
      <c r="H72" s="131"/>
      <c r="I72" s="131"/>
    </row>
    <row r="73" spans="4:9" s="112" customFormat="1" ht="15.75">
      <c r="D73" s="129"/>
      <c r="E73" s="227"/>
      <c r="F73" s="232"/>
      <c r="G73" s="131"/>
      <c r="H73" s="131"/>
      <c r="I73" s="131"/>
    </row>
    <row r="74" spans="4:9" s="112" customFormat="1" ht="15.75">
      <c r="D74" s="129"/>
      <c r="E74" s="227"/>
      <c r="F74" s="232"/>
      <c r="G74" s="131"/>
      <c r="H74" s="131"/>
      <c r="I74" s="131"/>
    </row>
    <row r="75" spans="4:9" s="112" customFormat="1">
      <c r="E75" s="141"/>
      <c r="F75" s="142"/>
    </row>
    <row r="76" spans="4:9" s="112" customFormat="1">
      <c r="E76" s="141"/>
      <c r="F76" s="142"/>
    </row>
    <row r="77" spans="4:9" s="112" customFormat="1">
      <c r="E77" s="141"/>
      <c r="F77" s="142"/>
    </row>
    <row r="78" spans="4:9" s="113" customFormat="1">
      <c r="E78" s="143"/>
      <c r="F78" s="144"/>
    </row>
    <row r="79" spans="4:9" s="113" customFormat="1">
      <c r="E79" s="143"/>
      <c r="F79" s="144"/>
    </row>
    <row r="80" spans="4:9" s="113" customFormat="1">
      <c r="E80" s="143"/>
      <c r="F80" s="144"/>
    </row>
    <row r="81" spans="5:6" s="113" customFormat="1">
      <c r="E81" s="143"/>
      <c r="F81" s="144"/>
    </row>
    <row r="82" spans="5:6" s="113" customFormat="1">
      <c r="E82" s="143"/>
      <c r="F82" s="144"/>
    </row>
    <row r="83" spans="5:6" s="113" customFormat="1">
      <c r="E83" s="143"/>
      <c r="F83" s="144"/>
    </row>
    <row r="84" spans="5:6" s="113" customFormat="1">
      <c r="E84" s="143"/>
      <c r="F84" s="144"/>
    </row>
    <row r="85" spans="5:6" s="113" customFormat="1">
      <c r="E85" s="143"/>
      <c r="F85" s="144"/>
    </row>
    <row r="86" spans="5:6" s="113" customFormat="1">
      <c r="E86" s="143"/>
      <c r="F86" s="144"/>
    </row>
    <row r="87" spans="5:6" s="113" customFormat="1">
      <c r="E87" s="143"/>
      <c r="F87" s="144"/>
    </row>
    <row r="88" spans="5:6" s="113" customFormat="1">
      <c r="E88" s="143"/>
      <c r="F88" s="144"/>
    </row>
    <row r="89" spans="5:6" s="113" customFormat="1">
      <c r="E89" s="143"/>
      <c r="F89" s="144"/>
    </row>
    <row r="90" spans="5:6" s="113" customFormat="1">
      <c r="E90" s="143"/>
      <c r="F90" s="144"/>
    </row>
    <row r="91" spans="5:6" s="113" customFormat="1">
      <c r="E91" s="143"/>
      <c r="F91" s="144"/>
    </row>
    <row r="92" spans="5:6" s="113" customFormat="1">
      <c r="E92" s="143"/>
      <c r="F92" s="144"/>
    </row>
    <row r="93" spans="5:6" s="113" customFormat="1">
      <c r="E93" s="143"/>
      <c r="F93" s="144"/>
    </row>
    <row r="94" spans="5:6" s="113" customFormat="1">
      <c r="E94" s="143"/>
      <c r="F94" s="144"/>
    </row>
    <row r="95" spans="5:6" s="113" customFormat="1">
      <c r="E95" s="143"/>
      <c r="F95" s="144"/>
    </row>
    <row r="96" spans="5:6" s="113" customFormat="1">
      <c r="E96" s="143"/>
      <c r="F96" s="144"/>
    </row>
    <row r="97" spans="5:6" s="113" customFormat="1">
      <c r="E97" s="143"/>
      <c r="F97" s="144"/>
    </row>
    <row r="98" spans="5:6" s="113" customFormat="1">
      <c r="E98" s="143"/>
      <c r="F98" s="144"/>
    </row>
    <row r="99" spans="5:6" s="113" customFormat="1">
      <c r="E99" s="143"/>
      <c r="F99" s="144"/>
    </row>
    <row r="100" spans="5:6" s="113" customFormat="1">
      <c r="E100" s="143"/>
      <c r="F100" s="144"/>
    </row>
    <row r="101" spans="5:6" s="113" customFormat="1">
      <c r="E101" s="143"/>
      <c r="F101" s="144"/>
    </row>
    <row r="102" spans="5:6" s="113" customFormat="1">
      <c r="E102" s="143"/>
      <c r="F102" s="144"/>
    </row>
    <row r="103" spans="5:6" s="113" customFormat="1">
      <c r="E103" s="143"/>
      <c r="F103" s="144"/>
    </row>
    <row r="104" spans="5:6" s="113" customFormat="1">
      <c r="E104" s="143"/>
      <c r="F104" s="144"/>
    </row>
    <row r="105" spans="5:6" s="113" customFormat="1">
      <c r="E105" s="143"/>
      <c r="F105" s="144"/>
    </row>
    <row r="106" spans="5:6" s="113" customFormat="1">
      <c r="E106" s="143"/>
      <c r="F106" s="144"/>
    </row>
    <row r="107" spans="5:6" s="113" customFormat="1">
      <c r="E107" s="143"/>
      <c r="F107" s="144"/>
    </row>
    <row r="108" spans="5:6" s="113" customFormat="1">
      <c r="E108" s="143"/>
      <c r="F108" s="144"/>
    </row>
    <row r="109" spans="5:6" s="113" customFormat="1">
      <c r="E109" s="143"/>
      <c r="F109" s="144"/>
    </row>
    <row r="110" spans="5:6" s="113" customFormat="1">
      <c r="E110" s="143"/>
      <c r="F110" s="144"/>
    </row>
    <row r="111" spans="5:6" s="113" customFormat="1">
      <c r="E111" s="143"/>
      <c r="F111" s="144"/>
    </row>
    <row r="112" spans="5:6" s="113" customFormat="1">
      <c r="E112" s="143"/>
      <c r="F112" s="144"/>
    </row>
    <row r="113" spans="5:6" s="113" customFormat="1">
      <c r="E113" s="143"/>
      <c r="F113" s="144"/>
    </row>
    <row r="114" spans="5:6" s="113" customFormat="1">
      <c r="E114" s="143"/>
      <c r="F114" s="144"/>
    </row>
    <row r="115" spans="5:6" s="113" customFormat="1">
      <c r="E115" s="143"/>
      <c r="F115" s="144"/>
    </row>
    <row r="116" spans="5:6" s="113" customFormat="1">
      <c r="E116" s="143"/>
      <c r="F116" s="144"/>
    </row>
    <row r="117" spans="5:6" s="113" customFormat="1">
      <c r="E117" s="143"/>
      <c r="F117" s="144"/>
    </row>
    <row r="118" spans="5:6" s="113" customFormat="1">
      <c r="E118" s="143"/>
      <c r="F118" s="144"/>
    </row>
    <row r="119" spans="5:6" s="113" customFormat="1">
      <c r="E119" s="143"/>
      <c r="F119" s="144"/>
    </row>
    <row r="120" spans="5:6" s="113" customFormat="1">
      <c r="E120" s="143"/>
      <c r="F120" s="144"/>
    </row>
    <row r="121" spans="5:6" s="113" customFormat="1">
      <c r="E121" s="143"/>
      <c r="F121" s="144"/>
    </row>
    <row r="122" spans="5:6" s="113" customFormat="1">
      <c r="E122" s="143"/>
      <c r="F122" s="144"/>
    </row>
    <row r="123" spans="5:6" s="113" customFormat="1">
      <c r="E123" s="143"/>
      <c r="F123" s="144"/>
    </row>
    <row r="124" spans="5:6" s="113" customFormat="1">
      <c r="E124" s="143"/>
      <c r="F124" s="144"/>
    </row>
    <row r="125" spans="5:6" s="113" customFormat="1">
      <c r="E125" s="143"/>
      <c r="F125" s="144"/>
    </row>
    <row r="126" spans="5:6" s="113" customFormat="1">
      <c r="E126" s="143"/>
      <c r="F126" s="144"/>
    </row>
    <row r="127" spans="5:6" s="113" customFormat="1">
      <c r="E127" s="143"/>
      <c r="F127" s="144"/>
    </row>
    <row r="128" spans="5:6" s="113" customFormat="1">
      <c r="E128" s="143"/>
      <c r="F128" s="144"/>
    </row>
    <row r="129" spans="5:6" s="113" customFormat="1">
      <c r="E129" s="143"/>
      <c r="F129" s="144"/>
    </row>
    <row r="130" spans="5:6" s="113" customFormat="1">
      <c r="E130" s="143"/>
      <c r="F130" s="144"/>
    </row>
    <row r="131" spans="5:6" s="113" customFormat="1">
      <c r="E131" s="143"/>
      <c r="F131" s="144"/>
    </row>
    <row r="132" spans="5:6" s="113" customFormat="1">
      <c r="E132" s="143"/>
      <c r="F132" s="144"/>
    </row>
    <row r="133" spans="5:6" s="113" customFormat="1">
      <c r="E133" s="143"/>
      <c r="F133" s="144"/>
    </row>
    <row r="134" spans="5:6" s="113" customFormat="1">
      <c r="E134" s="143"/>
      <c r="F134" s="144"/>
    </row>
    <row r="135" spans="5:6" s="113" customFormat="1">
      <c r="E135" s="143"/>
      <c r="F135" s="144"/>
    </row>
    <row r="136" spans="5:6" s="113" customFormat="1">
      <c r="E136" s="143"/>
      <c r="F136" s="144"/>
    </row>
    <row r="137" spans="5:6" s="113" customFormat="1">
      <c r="E137" s="143"/>
      <c r="F137" s="144"/>
    </row>
    <row r="138" spans="5:6" s="113" customFormat="1">
      <c r="E138" s="143"/>
      <c r="F138" s="144"/>
    </row>
    <row r="139" spans="5:6" s="113" customFormat="1">
      <c r="E139" s="143"/>
      <c r="F139" s="144"/>
    </row>
    <row r="140" spans="5:6" s="113" customFormat="1">
      <c r="E140" s="143"/>
      <c r="F140" s="144"/>
    </row>
    <row r="141" spans="5:6" s="113" customFormat="1">
      <c r="E141" s="143"/>
      <c r="F141" s="144"/>
    </row>
    <row r="142" spans="5:6" s="113" customFormat="1">
      <c r="E142" s="143"/>
      <c r="F142" s="144"/>
    </row>
    <row r="143" spans="5:6" s="113" customFormat="1">
      <c r="E143" s="143"/>
      <c r="F143" s="144"/>
    </row>
    <row r="144" spans="5:6" s="113" customFormat="1">
      <c r="E144" s="143"/>
      <c r="F144" s="144"/>
    </row>
    <row r="145" spans="5:6" s="113" customFormat="1">
      <c r="E145" s="143"/>
      <c r="F145" s="144"/>
    </row>
    <row r="146" spans="5:6" s="113" customFormat="1">
      <c r="E146" s="143"/>
      <c r="F146" s="144"/>
    </row>
    <row r="147" spans="5:6" s="113" customFormat="1">
      <c r="E147" s="143"/>
      <c r="F147" s="144"/>
    </row>
    <row r="148" spans="5:6" s="113" customFormat="1">
      <c r="E148" s="143"/>
      <c r="F148" s="144"/>
    </row>
    <row r="149" spans="5:6" s="113" customFormat="1">
      <c r="E149" s="143"/>
      <c r="F149" s="144"/>
    </row>
    <row r="150" spans="5:6" s="113" customFormat="1">
      <c r="E150" s="143"/>
      <c r="F150" s="144"/>
    </row>
    <row r="151" spans="5:6" s="113" customFormat="1">
      <c r="E151" s="143"/>
      <c r="F151" s="144"/>
    </row>
    <row r="152" spans="5:6" s="113" customFormat="1">
      <c r="E152" s="143"/>
      <c r="F152" s="144"/>
    </row>
    <row r="153" spans="5:6" s="113" customFormat="1">
      <c r="E153" s="143"/>
      <c r="F153" s="144"/>
    </row>
    <row r="154" spans="5:6" s="113" customFormat="1">
      <c r="E154" s="143"/>
      <c r="F154" s="144"/>
    </row>
    <row r="155" spans="5:6" s="113" customFormat="1">
      <c r="E155" s="143"/>
      <c r="F155" s="144"/>
    </row>
    <row r="156" spans="5:6" s="113" customFormat="1">
      <c r="E156" s="143"/>
      <c r="F156" s="144"/>
    </row>
    <row r="157" spans="5:6" s="113" customFormat="1">
      <c r="E157" s="143"/>
      <c r="F157" s="144"/>
    </row>
    <row r="158" spans="5:6" s="113" customFormat="1">
      <c r="E158" s="143"/>
      <c r="F158" s="144"/>
    </row>
    <row r="159" spans="5:6" s="113" customFormat="1">
      <c r="E159" s="143"/>
      <c r="F159" s="144"/>
    </row>
    <row r="160" spans="5:6" s="113" customFormat="1">
      <c r="E160" s="143"/>
      <c r="F160" s="144"/>
    </row>
    <row r="161" spans="5:6" s="113" customFormat="1">
      <c r="E161" s="143"/>
      <c r="F161" s="144"/>
    </row>
    <row r="162" spans="5:6" s="113" customFormat="1">
      <c r="E162" s="143"/>
      <c r="F162" s="144"/>
    </row>
    <row r="163" spans="5:6" s="113" customFormat="1">
      <c r="E163" s="143"/>
      <c r="F163" s="144"/>
    </row>
    <row r="164" spans="5:6" s="113" customFormat="1">
      <c r="E164" s="143"/>
      <c r="F164" s="144"/>
    </row>
    <row r="165" spans="5:6" s="113" customFormat="1">
      <c r="E165" s="143"/>
      <c r="F165" s="144"/>
    </row>
    <row r="166" spans="5:6" s="113" customFormat="1">
      <c r="E166" s="143"/>
      <c r="F166" s="144"/>
    </row>
    <row r="167" spans="5:6" s="113" customFormat="1">
      <c r="E167" s="143"/>
      <c r="F167" s="144"/>
    </row>
    <row r="168" spans="5:6" s="113" customFormat="1">
      <c r="E168" s="143"/>
      <c r="F168" s="144"/>
    </row>
    <row r="169" spans="5:6" s="113" customFormat="1">
      <c r="E169" s="143"/>
      <c r="F169" s="144"/>
    </row>
    <row r="170" spans="5:6" s="113" customFormat="1">
      <c r="E170" s="143"/>
      <c r="F170" s="144"/>
    </row>
    <row r="171" spans="5:6" s="113" customFormat="1">
      <c r="E171" s="143"/>
      <c r="F171" s="144"/>
    </row>
    <row r="172" spans="5:6" s="113" customFormat="1">
      <c r="E172" s="143"/>
      <c r="F172" s="144"/>
    </row>
    <row r="173" spans="5:6" s="113" customFormat="1">
      <c r="E173" s="143"/>
      <c r="F173" s="144"/>
    </row>
    <row r="174" spans="5:6" s="113" customFormat="1">
      <c r="E174" s="143"/>
      <c r="F174" s="144"/>
    </row>
    <row r="175" spans="5:6" s="113" customFormat="1">
      <c r="E175" s="143"/>
      <c r="F175" s="144"/>
    </row>
    <row r="176" spans="5:6" s="113" customFormat="1">
      <c r="E176" s="143"/>
      <c r="F176" s="144"/>
    </row>
    <row r="177" spans="5:6" s="113" customFormat="1">
      <c r="E177" s="143"/>
      <c r="F177" s="144"/>
    </row>
    <row r="178" spans="5:6" s="113" customFormat="1">
      <c r="E178" s="143"/>
      <c r="F178" s="144"/>
    </row>
    <row r="179" spans="5:6" s="113" customFormat="1">
      <c r="E179" s="143"/>
      <c r="F179" s="144"/>
    </row>
    <row r="180" spans="5:6" s="113" customFormat="1">
      <c r="E180" s="143"/>
      <c r="F180" s="144"/>
    </row>
    <row r="181" spans="5:6" s="113" customFormat="1">
      <c r="E181" s="143"/>
      <c r="F181" s="144"/>
    </row>
    <row r="182" spans="5:6" s="113" customFormat="1">
      <c r="E182" s="143"/>
      <c r="F182" s="144"/>
    </row>
    <row r="183" spans="5:6" s="113" customFormat="1">
      <c r="E183" s="143"/>
      <c r="F183" s="144"/>
    </row>
    <row r="184" spans="5:6" s="113" customFormat="1">
      <c r="E184" s="143"/>
      <c r="F184" s="144"/>
    </row>
    <row r="185" spans="5:6" s="113" customFormat="1">
      <c r="E185" s="143"/>
      <c r="F185" s="144"/>
    </row>
    <row r="186" spans="5:6" s="113" customFormat="1">
      <c r="E186" s="143"/>
      <c r="F186" s="144"/>
    </row>
    <row r="187" spans="5:6" s="113" customFormat="1">
      <c r="E187" s="143"/>
      <c r="F187" s="144"/>
    </row>
    <row r="188" spans="5:6" s="113" customFormat="1">
      <c r="E188" s="143"/>
      <c r="F188" s="144"/>
    </row>
    <row r="189" spans="5:6" s="113" customFormat="1">
      <c r="E189" s="143"/>
      <c r="F189" s="144"/>
    </row>
    <row r="190" spans="5:6" s="113" customFormat="1">
      <c r="E190" s="143"/>
      <c r="F190" s="144"/>
    </row>
    <row r="191" spans="5:6" s="113" customFormat="1">
      <c r="E191" s="143"/>
      <c r="F191" s="144"/>
    </row>
    <row r="192" spans="5:6" s="113" customFormat="1">
      <c r="E192" s="143"/>
      <c r="F192" s="144"/>
    </row>
    <row r="193" spans="5:6" s="113" customFormat="1">
      <c r="E193" s="143"/>
      <c r="F193" s="144"/>
    </row>
    <row r="194" spans="5:6" s="113" customFormat="1">
      <c r="E194" s="143"/>
      <c r="F194" s="144"/>
    </row>
    <row r="195" spans="5:6" s="113" customFormat="1">
      <c r="E195" s="143"/>
      <c r="F195" s="144"/>
    </row>
    <row r="196" spans="5:6" s="113" customFormat="1">
      <c r="E196" s="143"/>
      <c r="F196" s="144"/>
    </row>
    <row r="197" spans="5:6" s="113" customFormat="1">
      <c r="E197" s="143"/>
      <c r="F197" s="144"/>
    </row>
    <row r="198" spans="5:6" s="113" customFormat="1">
      <c r="E198" s="143"/>
      <c r="F198" s="144"/>
    </row>
    <row r="199" spans="5:6" s="113" customFormat="1">
      <c r="E199" s="143"/>
      <c r="F199" s="144"/>
    </row>
    <row r="200" spans="5:6" s="113" customFormat="1">
      <c r="E200" s="143"/>
      <c r="F200" s="144"/>
    </row>
    <row r="201" spans="5:6" s="113" customFormat="1">
      <c r="E201" s="143"/>
      <c r="F201" s="144"/>
    </row>
    <row r="202" spans="5:6" s="113" customFormat="1">
      <c r="E202" s="143"/>
      <c r="F202" s="144"/>
    </row>
    <row r="203" spans="5:6" s="113" customFormat="1">
      <c r="E203" s="143"/>
      <c r="F203" s="144"/>
    </row>
    <row r="204" spans="5:6" s="113" customFormat="1">
      <c r="E204" s="143"/>
      <c r="F204" s="144"/>
    </row>
    <row r="205" spans="5:6" s="113" customFormat="1">
      <c r="E205" s="143"/>
      <c r="F205" s="144"/>
    </row>
    <row r="206" spans="5:6" s="113" customFormat="1">
      <c r="E206" s="143"/>
      <c r="F206" s="144"/>
    </row>
    <row r="207" spans="5:6" s="113" customFormat="1">
      <c r="E207" s="143"/>
      <c r="F207" s="144"/>
    </row>
    <row r="208" spans="5:6" s="113" customFormat="1">
      <c r="E208" s="143"/>
      <c r="F208" s="144"/>
    </row>
    <row r="209" spans="5:6" s="113" customFormat="1">
      <c r="E209" s="143"/>
      <c r="F209" s="144"/>
    </row>
    <row r="210" spans="5:6" s="113" customFormat="1">
      <c r="E210" s="143"/>
      <c r="F210" s="144"/>
    </row>
    <row r="211" spans="5:6" s="113" customFormat="1">
      <c r="E211" s="143"/>
      <c r="F211" s="144"/>
    </row>
    <row r="212" spans="5:6" s="113" customFormat="1">
      <c r="E212" s="143"/>
      <c r="F212" s="144"/>
    </row>
    <row r="213" spans="5:6" s="113" customFormat="1">
      <c r="E213" s="143"/>
      <c r="F213" s="144"/>
    </row>
    <row r="214" spans="5:6" s="113" customFormat="1">
      <c r="E214" s="143"/>
      <c r="F214" s="144"/>
    </row>
    <row r="215" spans="5:6" s="113" customFormat="1">
      <c r="E215" s="143"/>
      <c r="F215" s="144"/>
    </row>
    <row r="216" spans="5:6" s="113" customFormat="1">
      <c r="E216" s="143"/>
      <c r="F216" s="144"/>
    </row>
    <row r="217" spans="5:6" s="113" customFormat="1">
      <c r="E217" s="143"/>
      <c r="F217" s="144"/>
    </row>
    <row r="218" spans="5:6" s="113" customFormat="1">
      <c r="E218" s="143"/>
      <c r="F218" s="144"/>
    </row>
    <row r="219" spans="5:6" s="113" customFormat="1">
      <c r="E219" s="143"/>
      <c r="F219" s="144"/>
    </row>
    <row r="220" spans="5:6" s="113" customFormat="1">
      <c r="E220" s="143"/>
      <c r="F220" s="144"/>
    </row>
    <row r="221" spans="5:6" s="113" customFormat="1">
      <c r="E221" s="143"/>
      <c r="F221" s="144"/>
    </row>
    <row r="222" spans="5:6" s="113" customFormat="1">
      <c r="E222" s="143"/>
      <c r="F222" s="144"/>
    </row>
    <row r="223" spans="5:6" s="113" customFormat="1">
      <c r="E223" s="143"/>
      <c r="F223" s="144"/>
    </row>
    <row r="224" spans="5:6" s="113" customFormat="1">
      <c r="E224" s="143"/>
      <c r="F224" s="144"/>
    </row>
    <row r="225" spans="5:6" s="113" customFormat="1">
      <c r="E225" s="143"/>
      <c r="F225" s="144"/>
    </row>
    <row r="226" spans="5:6" s="113" customFormat="1">
      <c r="E226" s="143"/>
      <c r="F226" s="144"/>
    </row>
    <row r="227" spans="5:6" s="113" customFormat="1">
      <c r="E227" s="143"/>
      <c r="F227" s="144"/>
    </row>
    <row r="228" spans="5:6" s="113" customFormat="1">
      <c r="E228" s="143"/>
      <c r="F228" s="144"/>
    </row>
    <row r="229" spans="5:6" s="113" customFormat="1">
      <c r="E229" s="143"/>
      <c r="F229" s="144"/>
    </row>
    <row r="230" spans="5:6" s="113" customFormat="1">
      <c r="E230" s="143"/>
      <c r="F230" s="144"/>
    </row>
    <row r="231" spans="5:6" s="113" customFormat="1">
      <c r="E231" s="143"/>
      <c r="F231" s="144"/>
    </row>
    <row r="232" spans="5:6" s="113" customFormat="1">
      <c r="E232" s="143"/>
      <c r="F232" s="144"/>
    </row>
    <row r="233" spans="5:6" s="113" customFormat="1">
      <c r="E233" s="143"/>
      <c r="F233" s="144"/>
    </row>
    <row r="234" spans="5:6" s="113" customFormat="1">
      <c r="E234" s="143"/>
      <c r="F234" s="144"/>
    </row>
    <row r="235" spans="5:6" s="113" customFormat="1">
      <c r="E235" s="143"/>
      <c r="F235" s="144"/>
    </row>
    <row r="236" spans="5:6" s="113" customFormat="1">
      <c r="E236" s="143"/>
      <c r="F236" s="144"/>
    </row>
    <row r="237" spans="5:6" s="113" customFormat="1">
      <c r="E237" s="143"/>
      <c r="F237" s="144"/>
    </row>
    <row r="238" spans="5:6" s="113" customFormat="1">
      <c r="E238" s="143"/>
      <c r="F238" s="144"/>
    </row>
    <row r="239" spans="5:6" s="113" customFormat="1">
      <c r="E239" s="143"/>
      <c r="F239" s="144"/>
    </row>
    <row r="240" spans="5:6" s="113" customFormat="1">
      <c r="E240" s="143"/>
      <c r="F240" s="144"/>
    </row>
    <row r="241" spans="5:6" s="113" customFormat="1">
      <c r="E241" s="143"/>
      <c r="F241" s="144"/>
    </row>
    <row r="242" spans="5:6" s="113" customFormat="1">
      <c r="E242" s="143"/>
      <c r="F242" s="144"/>
    </row>
    <row r="243" spans="5:6" s="113" customFormat="1">
      <c r="E243" s="143"/>
      <c r="F243" s="144"/>
    </row>
    <row r="244" spans="5:6" s="113" customFormat="1">
      <c r="E244" s="143"/>
      <c r="F244" s="144"/>
    </row>
    <row r="245" spans="5:6" s="113" customFormat="1">
      <c r="E245" s="143"/>
      <c r="F245" s="144"/>
    </row>
    <row r="246" spans="5:6" s="113" customFormat="1">
      <c r="E246" s="143"/>
      <c r="F246" s="144"/>
    </row>
    <row r="247" spans="5:6" s="113" customFormat="1">
      <c r="E247" s="143"/>
      <c r="F247" s="144"/>
    </row>
    <row r="248" spans="5:6" s="113" customFormat="1">
      <c r="E248" s="143"/>
      <c r="F248" s="144"/>
    </row>
    <row r="249" spans="5:6" s="113" customFormat="1">
      <c r="E249" s="143"/>
      <c r="F249" s="144"/>
    </row>
    <row r="250" spans="5:6" s="113" customFormat="1">
      <c r="E250" s="143"/>
      <c r="F250" s="144"/>
    </row>
    <row r="251" spans="5:6" s="113" customFormat="1">
      <c r="E251" s="143"/>
      <c r="F251" s="144"/>
    </row>
    <row r="252" spans="5:6" s="113" customFormat="1">
      <c r="E252" s="143"/>
      <c r="F252" s="144"/>
    </row>
    <row r="253" spans="5:6" s="113" customFormat="1">
      <c r="E253" s="143"/>
      <c r="F253" s="144"/>
    </row>
    <row r="254" spans="5:6" s="113" customFormat="1">
      <c r="E254" s="143"/>
      <c r="F254" s="144"/>
    </row>
    <row r="255" spans="5:6" s="113" customFormat="1">
      <c r="E255" s="143"/>
      <c r="F255" s="144"/>
    </row>
    <row r="256" spans="5:6" s="113" customFormat="1">
      <c r="E256" s="143"/>
      <c r="F256" s="144"/>
    </row>
    <row r="257" spans="5:6" s="113" customFormat="1">
      <c r="E257" s="143"/>
      <c r="F257" s="144"/>
    </row>
    <row r="258" spans="5:6" s="113" customFormat="1">
      <c r="E258" s="143"/>
      <c r="F258" s="144"/>
    </row>
    <row r="259" spans="5:6" s="113" customFormat="1">
      <c r="E259" s="143"/>
      <c r="F259" s="144"/>
    </row>
    <row r="260" spans="5:6" s="113" customFormat="1">
      <c r="E260" s="143"/>
      <c r="F260" s="144"/>
    </row>
    <row r="261" spans="5:6" s="113" customFormat="1">
      <c r="E261" s="143"/>
      <c r="F261" s="144"/>
    </row>
    <row r="262" spans="5:6" s="113" customFormat="1">
      <c r="E262" s="143"/>
      <c r="F262" s="144"/>
    </row>
    <row r="263" spans="5:6" s="113" customFormat="1">
      <c r="E263" s="143"/>
      <c r="F263" s="144"/>
    </row>
    <row r="264" spans="5:6" s="113" customFormat="1">
      <c r="E264" s="143"/>
      <c r="F264" s="144"/>
    </row>
    <row r="265" spans="5:6" s="113" customFormat="1">
      <c r="E265" s="143"/>
      <c r="F265" s="144"/>
    </row>
    <row r="266" spans="5:6" s="113" customFormat="1">
      <c r="E266" s="143"/>
      <c r="F266" s="144"/>
    </row>
    <row r="267" spans="5:6" s="113" customFormat="1">
      <c r="E267" s="143"/>
      <c r="F267" s="144"/>
    </row>
    <row r="268" spans="5:6" s="113" customFormat="1">
      <c r="E268" s="143"/>
      <c r="F268" s="144"/>
    </row>
    <row r="269" spans="5:6" s="113" customFormat="1">
      <c r="E269" s="143"/>
      <c r="F269" s="144"/>
    </row>
    <row r="270" spans="5:6" s="113" customFormat="1">
      <c r="E270" s="143"/>
      <c r="F270" s="144"/>
    </row>
    <row r="271" spans="5:6" s="113" customFormat="1">
      <c r="E271" s="143"/>
      <c r="F271" s="144"/>
    </row>
    <row r="272" spans="5:6" s="113" customFormat="1">
      <c r="E272" s="143"/>
      <c r="F272" s="144"/>
    </row>
    <row r="273" spans="5:6" s="113" customFormat="1">
      <c r="E273" s="143"/>
      <c r="F273" s="144"/>
    </row>
    <row r="274" spans="5:6" s="113" customFormat="1">
      <c r="E274" s="143"/>
      <c r="F274" s="144"/>
    </row>
    <row r="275" spans="5:6" s="113" customFormat="1">
      <c r="E275" s="143"/>
      <c r="F275" s="144"/>
    </row>
    <row r="276" spans="5:6" s="113" customFormat="1">
      <c r="E276" s="143"/>
      <c r="F276" s="144"/>
    </row>
    <row r="277" spans="5:6" s="113" customFormat="1">
      <c r="E277" s="143"/>
      <c r="F277" s="144"/>
    </row>
    <row r="278" spans="5:6" s="113" customFormat="1">
      <c r="E278" s="143"/>
      <c r="F278" s="144"/>
    </row>
    <row r="279" spans="5:6" s="113" customFormat="1">
      <c r="E279" s="143"/>
      <c r="F279" s="144"/>
    </row>
    <row r="280" spans="5:6" s="113" customFormat="1">
      <c r="E280" s="143"/>
      <c r="F280" s="144"/>
    </row>
    <row r="281" spans="5:6" s="113" customFormat="1">
      <c r="E281" s="143"/>
      <c r="F281" s="144"/>
    </row>
    <row r="282" spans="5:6" s="113" customFormat="1">
      <c r="E282" s="143"/>
      <c r="F282" s="144"/>
    </row>
    <row r="283" spans="5:6" s="113" customFormat="1">
      <c r="E283" s="143"/>
      <c r="F283" s="144"/>
    </row>
    <row r="284" spans="5:6" s="113" customFormat="1">
      <c r="E284" s="143"/>
      <c r="F284" s="144"/>
    </row>
    <row r="285" spans="5:6" s="113" customFormat="1">
      <c r="E285" s="143"/>
      <c r="F285" s="144"/>
    </row>
    <row r="286" spans="5:6" s="113" customFormat="1">
      <c r="E286" s="143"/>
      <c r="F286" s="144"/>
    </row>
    <row r="287" spans="5:6" s="113" customFormat="1">
      <c r="E287" s="143"/>
      <c r="F287" s="144"/>
    </row>
    <row r="288" spans="5:6" s="113" customFormat="1">
      <c r="E288" s="143"/>
      <c r="F288" s="144"/>
    </row>
    <row r="289" spans="5:6" s="113" customFormat="1">
      <c r="E289" s="143"/>
      <c r="F289" s="144"/>
    </row>
    <row r="290" spans="5:6" s="113" customFormat="1">
      <c r="E290" s="143"/>
      <c r="F290" s="144"/>
    </row>
    <row r="291" spans="5:6" s="113" customFormat="1">
      <c r="E291" s="143"/>
      <c r="F291" s="144"/>
    </row>
    <row r="292" spans="5:6" s="113" customFormat="1">
      <c r="E292" s="143"/>
      <c r="F292" s="144"/>
    </row>
    <row r="293" spans="5:6" s="113" customFormat="1">
      <c r="E293" s="143"/>
      <c r="F293" s="144"/>
    </row>
    <row r="294" spans="5:6" s="113" customFormat="1">
      <c r="E294" s="143"/>
      <c r="F294" s="144"/>
    </row>
    <row r="295" spans="5:6" s="113" customFormat="1">
      <c r="E295" s="143"/>
      <c r="F295" s="144"/>
    </row>
    <row r="296" spans="5:6" s="113" customFormat="1">
      <c r="E296" s="143"/>
      <c r="F296" s="144"/>
    </row>
    <row r="297" spans="5:6" s="113" customFormat="1">
      <c r="E297" s="143"/>
      <c r="F297" s="144"/>
    </row>
    <row r="298" spans="5:6" s="113" customFormat="1">
      <c r="E298" s="143"/>
      <c r="F298" s="144"/>
    </row>
    <row r="299" spans="5:6" s="113" customFormat="1">
      <c r="E299" s="143"/>
      <c r="F299" s="144"/>
    </row>
    <row r="300" spans="5:6" s="113" customFormat="1">
      <c r="E300" s="143"/>
      <c r="F300" s="144"/>
    </row>
    <row r="301" spans="5:6" s="113" customFormat="1">
      <c r="E301" s="143"/>
      <c r="F301" s="144"/>
    </row>
    <row r="302" spans="5:6" s="113" customFormat="1">
      <c r="E302" s="143"/>
      <c r="F302" s="144"/>
    </row>
    <row r="303" spans="5:6" s="113" customFormat="1">
      <c r="E303" s="143"/>
      <c r="F303" s="144"/>
    </row>
    <row r="304" spans="5:6" s="113" customFormat="1">
      <c r="E304" s="143"/>
      <c r="F304" s="144"/>
    </row>
    <row r="305" spans="5:6" s="113" customFormat="1">
      <c r="E305" s="143"/>
      <c r="F305" s="144"/>
    </row>
    <row r="306" spans="5:6" s="113" customFormat="1">
      <c r="E306" s="143"/>
      <c r="F306" s="144"/>
    </row>
    <row r="307" spans="5:6" s="113" customFormat="1">
      <c r="E307" s="143"/>
      <c r="F307" s="144"/>
    </row>
    <row r="308" spans="5:6" s="113" customFormat="1">
      <c r="E308" s="143"/>
      <c r="F308" s="144"/>
    </row>
    <row r="309" spans="5:6" s="113" customFormat="1">
      <c r="E309" s="143"/>
      <c r="F309" s="144"/>
    </row>
    <row r="310" spans="5:6" s="113" customFormat="1">
      <c r="E310" s="143"/>
      <c r="F310" s="144"/>
    </row>
    <row r="311" spans="5:6" s="113" customFormat="1">
      <c r="E311" s="143"/>
      <c r="F311" s="144"/>
    </row>
    <row r="312" spans="5:6" s="113" customFormat="1">
      <c r="E312" s="143"/>
      <c r="F312" s="144"/>
    </row>
    <row r="313" spans="5:6" s="113" customFormat="1">
      <c r="E313" s="143"/>
      <c r="F313" s="144"/>
    </row>
    <row r="314" spans="5:6" s="113" customFormat="1">
      <c r="E314" s="143"/>
      <c r="F314" s="144"/>
    </row>
    <row r="315" spans="5:6" s="113" customFormat="1">
      <c r="E315" s="143"/>
      <c r="F315" s="144"/>
    </row>
    <row r="316" spans="5:6" s="113" customFormat="1">
      <c r="E316" s="143"/>
      <c r="F316" s="144"/>
    </row>
    <row r="317" spans="5:6" s="113" customFormat="1">
      <c r="E317" s="143"/>
      <c r="F317" s="144"/>
    </row>
    <row r="318" spans="5:6" s="113" customFormat="1">
      <c r="E318" s="143"/>
      <c r="F318" s="144"/>
    </row>
    <row r="319" spans="5:6" s="113" customFormat="1">
      <c r="E319" s="143"/>
      <c r="F319" s="144"/>
    </row>
    <row r="320" spans="5:6" s="113" customFormat="1">
      <c r="E320" s="143"/>
      <c r="F320" s="144"/>
    </row>
    <row r="321" spans="5:6" s="113" customFormat="1">
      <c r="E321" s="143"/>
      <c r="F321" s="144"/>
    </row>
    <row r="322" spans="5:6" s="113" customFormat="1">
      <c r="E322" s="143"/>
      <c r="F322" s="144"/>
    </row>
    <row r="323" spans="5:6" s="113" customFormat="1">
      <c r="E323" s="143"/>
      <c r="F323" s="144"/>
    </row>
    <row r="324" spans="5:6" s="113" customFormat="1">
      <c r="E324" s="143"/>
      <c r="F324" s="144"/>
    </row>
    <row r="325" spans="5:6" s="113" customFormat="1">
      <c r="E325" s="143"/>
      <c r="F325" s="144"/>
    </row>
    <row r="326" spans="5:6" s="113" customFormat="1">
      <c r="E326" s="143"/>
      <c r="F326" s="144"/>
    </row>
    <row r="327" spans="5:6" s="113" customFormat="1">
      <c r="E327" s="143"/>
      <c r="F327" s="144"/>
    </row>
    <row r="328" spans="5:6" s="113" customFormat="1">
      <c r="E328" s="143"/>
      <c r="F328" s="144"/>
    </row>
    <row r="329" spans="5:6" s="113" customFormat="1">
      <c r="E329" s="143"/>
      <c r="F329" s="144"/>
    </row>
    <row r="330" spans="5:6" s="113" customFormat="1">
      <c r="E330" s="143"/>
      <c r="F330" s="144"/>
    </row>
    <row r="331" spans="5:6" s="113" customFormat="1">
      <c r="E331" s="143"/>
      <c r="F331" s="144"/>
    </row>
    <row r="332" spans="5:6" s="113" customFormat="1">
      <c r="E332" s="143"/>
      <c r="F332" s="144"/>
    </row>
    <row r="333" spans="5:6" s="113" customFormat="1">
      <c r="E333" s="143"/>
      <c r="F333" s="144"/>
    </row>
    <row r="334" spans="5:6" s="113" customFormat="1">
      <c r="E334" s="143"/>
      <c r="F334" s="144"/>
    </row>
    <row r="335" spans="5:6" s="113" customFormat="1">
      <c r="E335" s="143"/>
      <c r="F335" s="144"/>
    </row>
    <row r="336" spans="5:6" s="113" customFormat="1">
      <c r="E336" s="143"/>
      <c r="F336" s="144"/>
    </row>
    <row r="337" spans="5:6" s="113" customFormat="1">
      <c r="E337" s="143"/>
      <c r="F337" s="144"/>
    </row>
    <row r="338" spans="5:6" s="113" customFormat="1">
      <c r="E338" s="143"/>
      <c r="F338" s="144"/>
    </row>
    <row r="339" spans="5:6" s="113" customFormat="1">
      <c r="E339" s="143"/>
      <c r="F339" s="144"/>
    </row>
    <row r="340" spans="5:6" s="113" customFormat="1">
      <c r="E340" s="143"/>
      <c r="F340" s="144"/>
    </row>
    <row r="341" spans="5:6" s="113" customFormat="1">
      <c r="E341" s="143"/>
      <c r="F341" s="144"/>
    </row>
    <row r="342" spans="5:6" s="113" customFormat="1">
      <c r="E342" s="143"/>
      <c r="F342" s="144"/>
    </row>
    <row r="343" spans="5:6" s="113" customFormat="1">
      <c r="E343" s="143"/>
      <c r="F343" s="144"/>
    </row>
    <row r="344" spans="5:6" s="113" customFormat="1">
      <c r="E344" s="143"/>
      <c r="F344" s="144"/>
    </row>
    <row r="345" spans="5:6" s="113" customFormat="1">
      <c r="E345" s="143"/>
      <c r="F345" s="144"/>
    </row>
    <row r="346" spans="5:6" s="113" customFormat="1">
      <c r="E346" s="143"/>
      <c r="F346" s="144"/>
    </row>
    <row r="347" spans="5:6" s="113" customFormat="1">
      <c r="E347" s="143"/>
      <c r="F347" s="144"/>
    </row>
    <row r="348" spans="5:6" s="113" customFormat="1">
      <c r="E348" s="143"/>
      <c r="F348" s="144"/>
    </row>
    <row r="349" spans="5:6" s="113" customFormat="1">
      <c r="E349" s="143"/>
      <c r="F349" s="144"/>
    </row>
    <row r="350" spans="5:6" s="113" customFormat="1">
      <c r="E350" s="143"/>
      <c r="F350" s="144"/>
    </row>
    <row r="351" spans="5:6" s="113" customFormat="1">
      <c r="E351" s="143"/>
      <c r="F351" s="144"/>
    </row>
    <row r="352" spans="5:6" s="113" customFormat="1">
      <c r="E352" s="143"/>
      <c r="F352" s="144"/>
    </row>
    <row r="353" spans="5:6" s="113" customFormat="1">
      <c r="E353" s="143"/>
      <c r="F353" s="144"/>
    </row>
    <row r="354" spans="5:6" s="113" customFormat="1">
      <c r="E354" s="143"/>
      <c r="F354" s="144"/>
    </row>
    <row r="355" spans="5:6" s="113" customFormat="1">
      <c r="E355" s="143"/>
      <c r="F355" s="144"/>
    </row>
    <row r="356" spans="5:6" s="113" customFormat="1">
      <c r="E356" s="143"/>
      <c r="F356" s="144"/>
    </row>
    <row r="357" spans="5:6" s="113" customFormat="1">
      <c r="E357" s="143"/>
      <c r="F357" s="144"/>
    </row>
    <row r="358" spans="5:6" s="113" customFormat="1">
      <c r="E358" s="143"/>
      <c r="F358" s="144"/>
    </row>
    <row r="359" spans="5:6" s="113" customFormat="1">
      <c r="E359" s="143"/>
      <c r="F359" s="144"/>
    </row>
    <row r="360" spans="5:6" s="113" customFormat="1">
      <c r="E360" s="143"/>
      <c r="F360" s="144"/>
    </row>
    <row r="361" spans="5:6" s="113" customFormat="1">
      <c r="E361" s="143"/>
      <c r="F361" s="144"/>
    </row>
    <row r="362" spans="5:6" s="113" customFormat="1">
      <c r="E362" s="143"/>
      <c r="F362" s="144"/>
    </row>
    <row r="363" spans="5:6" s="113" customFormat="1">
      <c r="E363" s="143"/>
      <c r="F363" s="144"/>
    </row>
    <row r="364" spans="5:6" s="113" customFormat="1">
      <c r="E364" s="143"/>
      <c r="F364" s="144"/>
    </row>
    <row r="365" spans="5:6" s="113" customFormat="1">
      <c r="E365" s="143"/>
      <c r="F365" s="144"/>
    </row>
    <row r="366" spans="5:6" s="113" customFormat="1">
      <c r="E366" s="143"/>
      <c r="F366" s="144"/>
    </row>
    <row r="367" spans="5:6" s="113" customFormat="1">
      <c r="E367" s="143"/>
      <c r="F367" s="144"/>
    </row>
    <row r="368" spans="5:6" s="113" customFormat="1">
      <c r="E368" s="143"/>
      <c r="F368" s="144"/>
    </row>
    <row r="369" spans="5:6" s="113" customFormat="1">
      <c r="E369" s="143"/>
      <c r="F369" s="144"/>
    </row>
    <row r="370" spans="5:6" s="113" customFormat="1">
      <c r="E370" s="143"/>
      <c r="F370" s="144"/>
    </row>
    <row r="371" spans="5:6" s="113" customFormat="1">
      <c r="E371" s="143"/>
      <c r="F371" s="144"/>
    </row>
    <row r="372" spans="5:6" s="113" customFormat="1">
      <c r="E372" s="143"/>
      <c r="F372" s="144"/>
    </row>
    <row r="373" spans="5:6" s="113" customFormat="1">
      <c r="E373" s="143"/>
      <c r="F373" s="144"/>
    </row>
    <row r="374" spans="5:6" s="113" customFormat="1">
      <c r="E374" s="143"/>
      <c r="F374" s="144"/>
    </row>
    <row r="375" spans="5:6" s="113" customFormat="1">
      <c r="E375" s="143"/>
      <c r="F375" s="144"/>
    </row>
    <row r="376" spans="5:6" s="113" customFormat="1">
      <c r="E376" s="143"/>
      <c r="F376" s="144"/>
    </row>
    <row r="377" spans="5:6" s="113" customFormat="1">
      <c r="E377" s="143"/>
      <c r="F377" s="144"/>
    </row>
    <row r="378" spans="5:6" s="113" customFormat="1">
      <c r="E378" s="143"/>
      <c r="F378" s="144"/>
    </row>
    <row r="379" spans="5:6" s="113" customFormat="1">
      <c r="E379" s="143"/>
      <c r="F379" s="144"/>
    </row>
    <row r="380" spans="5:6" s="113" customFormat="1">
      <c r="E380" s="143"/>
      <c r="F380" s="144"/>
    </row>
    <row r="381" spans="5:6" s="113" customFormat="1">
      <c r="E381" s="143"/>
      <c r="F381" s="144"/>
    </row>
    <row r="382" spans="5:6" s="113" customFormat="1">
      <c r="E382" s="143"/>
      <c r="F382" s="144"/>
    </row>
    <row r="383" spans="5:6" s="113" customFormat="1">
      <c r="E383" s="143"/>
      <c r="F383" s="144"/>
    </row>
    <row r="384" spans="5:6" s="113" customFormat="1">
      <c r="E384" s="143"/>
      <c r="F384" s="144"/>
    </row>
    <row r="385" spans="5:6" s="113" customFormat="1">
      <c r="E385" s="143"/>
      <c r="F385" s="144"/>
    </row>
    <row r="386" spans="5:6" s="113" customFormat="1">
      <c r="E386" s="143"/>
      <c r="F386" s="144"/>
    </row>
    <row r="387" spans="5:6" s="113" customFormat="1">
      <c r="E387" s="143"/>
      <c r="F387" s="144"/>
    </row>
    <row r="388" spans="5:6" s="113" customFormat="1">
      <c r="E388" s="143"/>
      <c r="F388" s="144"/>
    </row>
    <row r="389" spans="5:6" s="113" customFormat="1">
      <c r="E389" s="143"/>
      <c r="F389" s="144"/>
    </row>
    <row r="390" spans="5:6" s="113" customFormat="1">
      <c r="E390" s="143"/>
      <c r="F390" s="144"/>
    </row>
    <row r="391" spans="5:6" s="113" customFormat="1">
      <c r="E391" s="143"/>
      <c r="F391" s="144"/>
    </row>
    <row r="392" spans="5:6" s="113" customFormat="1">
      <c r="E392" s="143"/>
      <c r="F392" s="144"/>
    </row>
    <row r="393" spans="5:6" s="113" customFormat="1">
      <c r="E393" s="143"/>
      <c r="F393" s="144"/>
    </row>
    <row r="394" spans="5:6" s="113" customFormat="1">
      <c r="E394" s="143"/>
      <c r="F394" s="144"/>
    </row>
    <row r="395" spans="5:6" s="113" customFormat="1">
      <c r="E395" s="143"/>
      <c r="F395" s="144"/>
    </row>
    <row r="396" spans="5:6" s="113" customFormat="1">
      <c r="E396" s="143"/>
      <c r="F396" s="144"/>
    </row>
    <row r="397" spans="5:6" s="113" customFormat="1">
      <c r="E397" s="143"/>
      <c r="F397" s="144"/>
    </row>
    <row r="398" spans="5:6" s="113" customFormat="1">
      <c r="E398" s="143"/>
      <c r="F398" s="144"/>
    </row>
    <row r="399" spans="5:6" s="113" customFormat="1">
      <c r="E399" s="143"/>
      <c r="F399" s="144"/>
    </row>
    <row r="400" spans="5:6" s="113" customFormat="1">
      <c r="E400" s="143"/>
      <c r="F400" s="144"/>
    </row>
    <row r="401" spans="5:6" s="113" customFormat="1">
      <c r="E401" s="143"/>
      <c r="F401" s="144"/>
    </row>
    <row r="402" spans="5:6" s="113" customFormat="1">
      <c r="E402" s="143"/>
      <c r="F402" s="144"/>
    </row>
    <row r="403" spans="5:6" s="113" customFormat="1">
      <c r="E403" s="143"/>
      <c r="F403" s="144"/>
    </row>
    <row r="404" spans="5:6" s="113" customFormat="1">
      <c r="E404" s="143"/>
      <c r="F404" s="144"/>
    </row>
    <row r="405" spans="5:6" s="113" customFormat="1">
      <c r="E405" s="143"/>
      <c r="F405" s="144"/>
    </row>
    <row r="406" spans="5:6" s="113" customFormat="1">
      <c r="E406" s="143"/>
      <c r="F406" s="144"/>
    </row>
    <row r="407" spans="5:6" s="113" customFormat="1">
      <c r="E407" s="143"/>
      <c r="F407" s="144"/>
    </row>
    <row r="408" spans="5:6" s="113" customFormat="1">
      <c r="E408" s="143"/>
      <c r="F408" s="144"/>
    </row>
    <row r="409" spans="5:6" s="113" customFormat="1">
      <c r="E409" s="143"/>
      <c r="F409" s="144"/>
    </row>
    <row r="410" spans="5:6" s="113" customFormat="1">
      <c r="E410" s="143"/>
      <c r="F410" s="144"/>
    </row>
    <row r="411" spans="5:6" s="113" customFormat="1">
      <c r="E411" s="143"/>
      <c r="F411" s="144"/>
    </row>
    <row r="412" spans="5:6" s="113" customFormat="1">
      <c r="E412" s="143"/>
      <c r="F412" s="144"/>
    </row>
    <row r="413" spans="5:6" s="113" customFormat="1">
      <c r="E413" s="143"/>
      <c r="F413" s="144"/>
    </row>
    <row r="414" spans="5:6" s="113" customFormat="1">
      <c r="E414" s="143"/>
      <c r="F414" s="144"/>
    </row>
    <row r="415" spans="5:6" s="113" customFormat="1">
      <c r="E415" s="143"/>
      <c r="F415" s="144"/>
    </row>
    <row r="416" spans="5:6" s="113" customFormat="1">
      <c r="E416" s="143"/>
      <c r="F416" s="144"/>
    </row>
    <row r="417" spans="5:6" s="113" customFormat="1">
      <c r="E417" s="143"/>
      <c r="F417" s="144"/>
    </row>
    <row r="418" spans="5:6" s="113" customFormat="1">
      <c r="E418" s="143"/>
      <c r="F418" s="144"/>
    </row>
    <row r="419" spans="5:6" s="113" customFormat="1">
      <c r="E419" s="143"/>
      <c r="F419" s="144"/>
    </row>
    <row r="420" spans="5:6" s="113" customFormat="1">
      <c r="E420" s="143"/>
      <c r="F420" s="144"/>
    </row>
    <row r="421" spans="5:6" s="113" customFormat="1">
      <c r="E421" s="143"/>
      <c r="F421" s="144"/>
    </row>
    <row r="422" spans="5:6" s="113" customFormat="1">
      <c r="E422" s="143"/>
      <c r="F422" s="144"/>
    </row>
    <row r="423" spans="5:6" s="113" customFormat="1">
      <c r="E423" s="143"/>
      <c r="F423" s="144"/>
    </row>
    <row r="424" spans="5:6" s="113" customFormat="1">
      <c r="E424" s="143"/>
      <c r="F424" s="144"/>
    </row>
    <row r="425" spans="5:6" s="113" customFormat="1">
      <c r="E425" s="143"/>
      <c r="F425" s="144"/>
    </row>
    <row r="426" spans="5:6" s="113" customFormat="1">
      <c r="E426" s="143"/>
      <c r="F426" s="144"/>
    </row>
    <row r="427" spans="5:6" s="113" customFormat="1">
      <c r="E427" s="143"/>
      <c r="F427" s="144"/>
    </row>
    <row r="428" spans="5:6" s="113" customFormat="1">
      <c r="E428" s="143"/>
      <c r="F428" s="144"/>
    </row>
    <row r="429" spans="5:6" s="113" customFormat="1">
      <c r="E429" s="143"/>
      <c r="F429" s="144"/>
    </row>
    <row r="430" spans="5:6" s="113" customFormat="1">
      <c r="E430" s="143"/>
      <c r="F430" s="144"/>
    </row>
    <row r="431" spans="5:6" s="113" customFormat="1">
      <c r="E431" s="143"/>
      <c r="F431" s="144"/>
    </row>
    <row r="432" spans="5:6" s="113" customFormat="1">
      <c r="E432" s="143"/>
      <c r="F432" s="144"/>
    </row>
    <row r="433" spans="5:6" s="113" customFormat="1">
      <c r="E433" s="143"/>
      <c r="F433" s="144"/>
    </row>
    <row r="434" spans="5:6" s="113" customFormat="1">
      <c r="E434" s="143"/>
      <c r="F434" s="144"/>
    </row>
    <row r="435" spans="5:6" s="113" customFormat="1">
      <c r="E435" s="143"/>
      <c r="F435" s="144"/>
    </row>
    <row r="436" spans="5:6" s="113" customFormat="1">
      <c r="E436" s="143"/>
      <c r="F436" s="144"/>
    </row>
    <row r="437" spans="5:6" s="113" customFormat="1">
      <c r="E437" s="143"/>
      <c r="F437" s="144"/>
    </row>
    <row r="438" spans="5:6" s="113" customFormat="1">
      <c r="E438" s="143"/>
      <c r="F438" s="144"/>
    </row>
    <row r="439" spans="5:6" s="113" customFormat="1">
      <c r="E439" s="143"/>
      <c r="F439" s="144"/>
    </row>
    <row r="440" spans="5:6" s="113" customFormat="1">
      <c r="E440" s="143"/>
      <c r="F440" s="144"/>
    </row>
    <row r="441" spans="5:6" s="113" customFormat="1">
      <c r="E441" s="143"/>
      <c r="F441" s="144"/>
    </row>
    <row r="442" spans="5:6" s="113" customFormat="1">
      <c r="E442" s="143"/>
      <c r="F442" s="144"/>
    </row>
    <row r="443" spans="5:6" s="113" customFormat="1">
      <c r="E443" s="143"/>
      <c r="F443" s="144"/>
    </row>
    <row r="444" spans="5:6" s="113" customFormat="1">
      <c r="E444" s="143"/>
      <c r="F444" s="144"/>
    </row>
    <row r="445" spans="5:6" s="113" customFormat="1">
      <c r="E445" s="143"/>
      <c r="F445" s="144"/>
    </row>
    <row r="446" spans="5:6" s="113" customFormat="1">
      <c r="E446" s="143"/>
      <c r="F446" s="144"/>
    </row>
    <row r="447" spans="5:6" s="113" customFormat="1">
      <c r="E447" s="143"/>
      <c r="F447" s="144"/>
    </row>
    <row r="448" spans="5:6" s="113" customFormat="1">
      <c r="E448" s="143"/>
      <c r="F448" s="144"/>
    </row>
    <row r="449" spans="5:6" s="113" customFormat="1">
      <c r="E449" s="143"/>
      <c r="F449" s="144"/>
    </row>
    <row r="450" spans="5:6" s="113" customFormat="1">
      <c r="E450" s="143"/>
      <c r="F450" s="144"/>
    </row>
    <row r="451" spans="5:6" s="113" customFormat="1">
      <c r="E451" s="143"/>
      <c r="F451" s="144"/>
    </row>
    <row r="452" spans="5:6" s="113" customFormat="1">
      <c r="E452" s="143"/>
      <c r="F452" s="144"/>
    </row>
    <row r="453" spans="5:6" s="113" customFormat="1">
      <c r="E453" s="143"/>
      <c r="F453" s="144"/>
    </row>
    <row r="454" spans="5:6" s="113" customFormat="1">
      <c r="E454" s="143"/>
      <c r="F454" s="144"/>
    </row>
    <row r="455" spans="5:6" s="113" customFormat="1">
      <c r="E455" s="143"/>
      <c r="F455" s="144"/>
    </row>
    <row r="456" spans="5:6" s="113" customFormat="1">
      <c r="E456" s="143"/>
      <c r="F456" s="144"/>
    </row>
    <row r="457" spans="5:6" s="113" customFormat="1">
      <c r="E457" s="143"/>
      <c r="F457" s="144"/>
    </row>
    <row r="458" spans="5:6" s="113" customFormat="1">
      <c r="E458" s="143"/>
      <c r="F458" s="144"/>
    </row>
    <row r="459" spans="5:6" s="113" customFormat="1">
      <c r="E459" s="143"/>
      <c r="F459" s="144"/>
    </row>
    <row r="460" spans="5:6" s="113" customFormat="1">
      <c r="E460" s="143"/>
      <c r="F460" s="144"/>
    </row>
    <row r="461" spans="5:6" s="113" customFormat="1">
      <c r="E461" s="143"/>
      <c r="F461" s="144"/>
    </row>
    <row r="462" spans="5:6" s="113" customFormat="1">
      <c r="E462" s="143"/>
      <c r="F462" s="144"/>
    </row>
    <row r="463" spans="5:6" s="113" customFormat="1">
      <c r="E463" s="143"/>
      <c r="F463" s="144"/>
    </row>
    <row r="464" spans="5:6" s="113" customFormat="1">
      <c r="E464" s="143"/>
      <c r="F464" s="144"/>
    </row>
    <row r="465" spans="5:6" s="113" customFormat="1">
      <c r="E465" s="143"/>
      <c r="F465" s="144"/>
    </row>
    <row r="466" spans="5:6" s="113" customFormat="1">
      <c r="E466" s="143"/>
      <c r="F466" s="144"/>
    </row>
    <row r="467" spans="5:6" s="113" customFormat="1">
      <c r="E467" s="143"/>
      <c r="F467" s="144"/>
    </row>
    <row r="468" spans="5:6" s="113" customFormat="1">
      <c r="E468" s="143"/>
      <c r="F468" s="144"/>
    </row>
    <row r="469" spans="5:6" s="113" customFormat="1">
      <c r="E469" s="143"/>
      <c r="F469" s="144"/>
    </row>
    <row r="470" spans="5:6" s="113" customFormat="1">
      <c r="E470" s="143"/>
      <c r="F470" s="144"/>
    </row>
    <row r="471" spans="5:6" s="113" customFormat="1">
      <c r="E471" s="143"/>
      <c r="F471" s="144"/>
    </row>
    <row r="472" spans="5:6" s="113" customFormat="1">
      <c r="E472" s="143"/>
      <c r="F472" s="144"/>
    </row>
    <row r="473" spans="5:6" s="113" customFormat="1">
      <c r="E473" s="143"/>
      <c r="F473" s="144"/>
    </row>
    <row r="474" spans="5:6" s="113" customFormat="1">
      <c r="E474" s="143"/>
      <c r="F474" s="144"/>
    </row>
    <row r="475" spans="5:6" s="113" customFormat="1">
      <c r="E475" s="143"/>
      <c r="F475" s="144"/>
    </row>
    <row r="476" spans="5:6" s="113" customFormat="1">
      <c r="E476" s="143"/>
      <c r="F476" s="144"/>
    </row>
    <row r="477" spans="5:6" s="113" customFormat="1">
      <c r="E477" s="143"/>
      <c r="F477" s="144"/>
    </row>
    <row r="478" spans="5:6" s="113" customFormat="1">
      <c r="E478" s="143"/>
      <c r="F478" s="144"/>
    </row>
    <row r="479" spans="5:6" s="113" customFormat="1">
      <c r="E479" s="143"/>
      <c r="F479" s="144"/>
    </row>
    <row r="480" spans="5:6" s="113" customFormat="1">
      <c r="E480" s="143"/>
      <c r="F480" s="144"/>
    </row>
    <row r="481" spans="5:6" s="113" customFormat="1">
      <c r="E481" s="143"/>
      <c r="F481" s="144"/>
    </row>
    <row r="482" spans="5:6" s="113" customFormat="1">
      <c r="E482" s="143"/>
      <c r="F482" s="144"/>
    </row>
    <row r="483" spans="5:6" s="113" customFormat="1">
      <c r="E483" s="143"/>
      <c r="F483" s="144"/>
    </row>
    <row r="484" spans="5:6" s="113" customFormat="1">
      <c r="E484" s="143"/>
      <c r="F484" s="144"/>
    </row>
    <row r="485" spans="5:6" s="113" customFormat="1">
      <c r="E485" s="143"/>
      <c r="F485" s="144"/>
    </row>
    <row r="486" spans="5:6" s="113" customFormat="1">
      <c r="E486" s="143"/>
      <c r="F486" s="144"/>
    </row>
    <row r="487" spans="5:6" s="113" customFormat="1">
      <c r="E487" s="143"/>
      <c r="F487" s="144"/>
    </row>
    <row r="488" spans="5:6" s="113" customFormat="1">
      <c r="E488" s="143"/>
      <c r="F488" s="144"/>
    </row>
    <row r="489" spans="5:6" s="113" customFormat="1">
      <c r="E489" s="143"/>
      <c r="F489" s="144"/>
    </row>
    <row r="490" spans="5:6" s="113" customFormat="1">
      <c r="E490" s="143"/>
      <c r="F490" s="144"/>
    </row>
    <row r="491" spans="5:6" s="113" customFormat="1">
      <c r="E491" s="143"/>
      <c r="F491" s="144"/>
    </row>
    <row r="492" spans="5:6" s="113" customFormat="1">
      <c r="E492" s="143"/>
      <c r="F492" s="144"/>
    </row>
    <row r="493" spans="5:6" s="113" customFormat="1">
      <c r="E493" s="143"/>
      <c r="F493" s="144"/>
    </row>
    <row r="494" spans="5:6" s="113" customFormat="1">
      <c r="E494" s="143"/>
      <c r="F494" s="144"/>
    </row>
    <row r="495" spans="5:6" s="113" customFormat="1">
      <c r="E495" s="143"/>
      <c r="F495" s="144"/>
    </row>
    <row r="496" spans="5:6" s="113" customFormat="1">
      <c r="E496" s="143"/>
      <c r="F496" s="144"/>
    </row>
    <row r="497" spans="5:6" s="113" customFormat="1">
      <c r="E497" s="143"/>
      <c r="F497" s="144"/>
    </row>
    <row r="498" spans="5:6" s="113" customFormat="1">
      <c r="E498" s="143"/>
      <c r="F498" s="144"/>
    </row>
    <row r="499" spans="5:6" s="113" customFormat="1">
      <c r="E499" s="143"/>
      <c r="F499" s="144"/>
    </row>
    <row r="500" spans="5:6" s="113" customFormat="1">
      <c r="E500" s="143"/>
      <c r="F500" s="144"/>
    </row>
    <row r="501" spans="5:6" s="113" customFormat="1">
      <c r="E501" s="143"/>
      <c r="F501" s="144"/>
    </row>
    <row r="502" spans="5:6" s="113" customFormat="1">
      <c r="E502" s="143"/>
      <c r="F502" s="144"/>
    </row>
    <row r="503" spans="5:6" s="113" customFormat="1">
      <c r="E503" s="143"/>
      <c r="F503" s="144"/>
    </row>
    <row r="504" spans="5:6" s="113" customFormat="1">
      <c r="E504" s="143"/>
      <c r="F504" s="144"/>
    </row>
    <row r="505" spans="5:6" s="113" customFormat="1">
      <c r="E505" s="143"/>
      <c r="F505" s="144"/>
    </row>
    <row r="506" spans="5:6" s="113" customFormat="1">
      <c r="E506" s="143"/>
      <c r="F506" s="144"/>
    </row>
    <row r="507" spans="5:6" s="113" customFormat="1">
      <c r="E507" s="143"/>
      <c r="F507" s="144"/>
    </row>
    <row r="508" spans="5:6" s="113" customFormat="1">
      <c r="E508" s="143"/>
      <c r="F508" s="144"/>
    </row>
    <row r="509" spans="5:6" s="113" customFormat="1">
      <c r="E509" s="143"/>
      <c r="F509" s="144"/>
    </row>
    <row r="510" spans="5:6" s="113" customFormat="1">
      <c r="E510" s="143"/>
      <c r="F510" s="144"/>
    </row>
    <row r="511" spans="5:6" s="113" customFormat="1">
      <c r="E511" s="143"/>
      <c r="F511" s="144"/>
    </row>
    <row r="512" spans="5:6" s="113" customFormat="1">
      <c r="E512" s="143"/>
      <c r="F512" s="144"/>
    </row>
    <row r="513" spans="5:6" s="113" customFormat="1">
      <c r="E513" s="143"/>
      <c r="F513" s="144"/>
    </row>
    <row r="514" spans="5:6" s="113" customFormat="1">
      <c r="E514" s="143"/>
      <c r="F514" s="144"/>
    </row>
    <row r="515" spans="5:6" s="113" customFormat="1">
      <c r="E515" s="143"/>
      <c r="F515" s="144"/>
    </row>
    <row r="516" spans="5:6" s="113" customFormat="1">
      <c r="E516" s="143"/>
      <c r="F516" s="144"/>
    </row>
    <row r="517" spans="5:6" s="113" customFormat="1">
      <c r="E517" s="143"/>
      <c r="F517" s="144"/>
    </row>
    <row r="518" spans="5:6" s="113" customFormat="1">
      <c r="E518" s="143"/>
      <c r="F518" s="144"/>
    </row>
    <row r="519" spans="5:6" s="113" customFormat="1">
      <c r="E519" s="143"/>
      <c r="F519" s="144"/>
    </row>
    <row r="520" spans="5:6" s="113" customFormat="1">
      <c r="E520" s="143"/>
      <c r="F520" s="144"/>
    </row>
    <row r="521" spans="5:6" s="113" customFormat="1">
      <c r="E521" s="143"/>
      <c r="F521" s="144"/>
    </row>
    <row r="522" spans="5:6" s="113" customFormat="1">
      <c r="E522" s="143"/>
      <c r="F522" s="144"/>
    </row>
    <row r="523" spans="5:6" s="113" customFormat="1">
      <c r="E523" s="143"/>
      <c r="F523" s="144"/>
    </row>
    <row r="524" spans="5:6" s="113" customFormat="1">
      <c r="E524" s="143"/>
      <c r="F524" s="144"/>
    </row>
    <row r="525" spans="5:6" s="113" customFormat="1">
      <c r="E525" s="143"/>
      <c r="F525" s="144"/>
    </row>
    <row r="526" spans="5:6" s="113" customFormat="1">
      <c r="E526" s="143"/>
      <c r="F526" s="144"/>
    </row>
    <row r="527" spans="5:6" s="113" customFormat="1">
      <c r="E527" s="143"/>
      <c r="F527" s="144"/>
    </row>
    <row r="528" spans="5:6" s="113" customFormat="1">
      <c r="E528" s="143"/>
      <c r="F528" s="144"/>
    </row>
    <row r="529" spans="5:6" s="113" customFormat="1">
      <c r="E529" s="143"/>
      <c r="F529" s="144"/>
    </row>
    <row r="530" spans="5:6" s="113" customFormat="1">
      <c r="E530" s="143"/>
      <c r="F530" s="144"/>
    </row>
    <row r="531" spans="5:6" s="113" customFormat="1">
      <c r="E531" s="143"/>
      <c r="F531" s="144"/>
    </row>
    <row r="532" spans="5:6" s="113" customFormat="1">
      <c r="E532" s="143"/>
      <c r="F532" s="144"/>
    </row>
    <row r="533" spans="5:6" s="113" customFormat="1">
      <c r="E533" s="143"/>
      <c r="F533" s="144"/>
    </row>
    <row r="534" spans="5:6" s="113" customFormat="1">
      <c r="E534" s="143"/>
      <c r="F534" s="144"/>
    </row>
    <row r="535" spans="5:6" s="113" customFormat="1">
      <c r="E535" s="143"/>
      <c r="F535" s="144"/>
    </row>
    <row r="536" spans="5:6" s="113" customFormat="1">
      <c r="E536" s="143"/>
      <c r="F536" s="144"/>
    </row>
    <row r="537" spans="5:6" s="113" customFormat="1">
      <c r="E537" s="143"/>
      <c r="F537" s="144"/>
    </row>
    <row r="538" spans="5:6" s="113" customFormat="1">
      <c r="E538" s="143"/>
      <c r="F538" s="144"/>
    </row>
    <row r="539" spans="5:6" s="113" customFormat="1">
      <c r="E539" s="143"/>
      <c r="F539" s="144"/>
    </row>
    <row r="540" spans="5:6" s="113" customFormat="1">
      <c r="E540" s="143"/>
      <c r="F540" s="144"/>
    </row>
    <row r="541" spans="5:6" s="113" customFormat="1">
      <c r="E541" s="143"/>
      <c r="F541" s="144"/>
    </row>
    <row r="542" spans="5:6" s="113" customFormat="1">
      <c r="E542" s="143"/>
      <c r="F542" s="144"/>
    </row>
    <row r="543" spans="5:6" s="113" customFormat="1">
      <c r="E543" s="143"/>
      <c r="F543" s="144"/>
    </row>
    <row r="544" spans="5:6" s="113" customFormat="1">
      <c r="E544" s="143"/>
      <c r="F544" s="144"/>
    </row>
    <row r="545" spans="5:6" s="113" customFormat="1">
      <c r="E545" s="143"/>
      <c r="F545" s="144"/>
    </row>
    <row r="546" spans="5:6" s="113" customFormat="1">
      <c r="E546" s="143"/>
      <c r="F546" s="144"/>
    </row>
    <row r="547" spans="5:6" s="113" customFormat="1">
      <c r="E547" s="143"/>
      <c r="F547" s="144"/>
    </row>
    <row r="548" spans="5:6" s="113" customFormat="1">
      <c r="E548" s="143"/>
      <c r="F548" s="144"/>
    </row>
    <row r="549" spans="5:6" s="113" customFormat="1">
      <c r="E549" s="143"/>
      <c r="F549" s="144"/>
    </row>
    <row r="550" spans="5:6" s="113" customFormat="1">
      <c r="E550" s="143"/>
      <c r="F550" s="144"/>
    </row>
    <row r="551" spans="5:6" s="113" customFormat="1">
      <c r="E551" s="143"/>
      <c r="F551" s="144"/>
    </row>
    <row r="552" spans="5:6" s="113" customFormat="1">
      <c r="E552" s="143"/>
      <c r="F552" s="144"/>
    </row>
    <row r="553" spans="5:6" s="113" customFormat="1">
      <c r="E553" s="143"/>
      <c r="F553" s="144"/>
    </row>
    <row r="554" spans="5:6" s="113" customFormat="1">
      <c r="E554" s="143"/>
      <c r="F554" s="144"/>
    </row>
    <row r="555" spans="5:6" s="113" customFormat="1">
      <c r="E555" s="143"/>
      <c r="F555" s="144"/>
    </row>
    <row r="556" spans="5:6" s="113" customFormat="1">
      <c r="E556" s="143"/>
      <c r="F556" s="144"/>
    </row>
    <row r="557" spans="5:6" s="113" customFormat="1">
      <c r="E557" s="143"/>
      <c r="F557" s="144"/>
    </row>
    <row r="558" spans="5:6" s="113" customFormat="1">
      <c r="E558" s="143"/>
      <c r="F558" s="144"/>
    </row>
    <row r="559" spans="5:6" s="113" customFormat="1">
      <c r="E559" s="143"/>
      <c r="F559" s="144"/>
    </row>
    <row r="560" spans="5:6" s="113" customFormat="1">
      <c r="E560" s="143"/>
      <c r="F560" s="144"/>
    </row>
    <row r="561" spans="5:6" s="113" customFormat="1">
      <c r="E561" s="143"/>
      <c r="F561" s="144"/>
    </row>
    <row r="562" spans="5:6" s="113" customFormat="1">
      <c r="E562" s="143"/>
      <c r="F562" s="144"/>
    </row>
    <row r="563" spans="5:6" s="113" customFormat="1">
      <c r="E563" s="143"/>
      <c r="F563" s="144"/>
    </row>
    <row r="564" spans="5:6" s="113" customFormat="1">
      <c r="E564" s="143"/>
      <c r="F564" s="144"/>
    </row>
    <row r="565" spans="5:6" s="113" customFormat="1">
      <c r="E565" s="143"/>
      <c r="F565" s="144"/>
    </row>
    <row r="566" spans="5:6" s="113" customFormat="1">
      <c r="E566" s="143"/>
      <c r="F566" s="144"/>
    </row>
    <row r="567" spans="5:6" s="113" customFormat="1">
      <c r="E567" s="143"/>
      <c r="F567" s="144"/>
    </row>
    <row r="568" spans="5:6" s="113" customFormat="1">
      <c r="E568" s="143"/>
      <c r="F568" s="144"/>
    </row>
    <row r="569" spans="5:6" s="113" customFormat="1">
      <c r="E569" s="143"/>
      <c r="F569" s="144"/>
    </row>
    <row r="570" spans="5:6" s="113" customFormat="1">
      <c r="E570" s="143"/>
      <c r="F570" s="144"/>
    </row>
    <row r="571" spans="5:6" s="113" customFormat="1">
      <c r="E571" s="143"/>
      <c r="F571" s="144"/>
    </row>
    <row r="572" spans="5:6" s="113" customFormat="1">
      <c r="E572" s="143"/>
      <c r="F572" s="144"/>
    </row>
    <row r="573" spans="5:6" s="113" customFormat="1">
      <c r="E573" s="143"/>
      <c r="F573" s="144"/>
    </row>
    <row r="574" spans="5:6" s="113" customFormat="1">
      <c r="E574" s="143"/>
      <c r="F574" s="144"/>
    </row>
    <row r="575" spans="5:6" s="113" customFormat="1">
      <c r="E575" s="143"/>
      <c r="F575" s="144"/>
    </row>
    <row r="576" spans="5:6" s="113" customFormat="1">
      <c r="E576" s="143"/>
      <c r="F576" s="144"/>
    </row>
    <row r="577" spans="5:6" s="113" customFormat="1">
      <c r="E577" s="143"/>
      <c r="F577" s="144"/>
    </row>
    <row r="578" spans="5:6" s="113" customFormat="1">
      <c r="E578" s="143"/>
      <c r="F578" s="144"/>
    </row>
    <row r="579" spans="5:6" s="113" customFormat="1">
      <c r="E579" s="143"/>
      <c r="F579" s="144"/>
    </row>
    <row r="580" spans="5:6" s="113" customFormat="1">
      <c r="E580" s="143"/>
      <c r="F580" s="144"/>
    </row>
    <row r="581" spans="5:6" s="113" customFormat="1">
      <c r="E581" s="143"/>
      <c r="F581" s="144"/>
    </row>
    <row r="582" spans="5:6" s="113" customFormat="1">
      <c r="E582" s="143"/>
      <c r="F582" s="144"/>
    </row>
    <row r="583" spans="5:6" s="113" customFormat="1">
      <c r="E583" s="143"/>
      <c r="F583" s="144"/>
    </row>
    <row r="584" spans="5:6" s="113" customFormat="1">
      <c r="E584" s="143"/>
      <c r="F584" s="144"/>
    </row>
    <row r="585" spans="5:6" s="113" customFormat="1">
      <c r="E585" s="143"/>
      <c r="F585" s="144"/>
    </row>
    <row r="586" spans="5:6" s="113" customFormat="1">
      <c r="E586" s="143"/>
      <c r="F586" s="144"/>
    </row>
    <row r="587" spans="5:6" s="113" customFormat="1">
      <c r="E587" s="143"/>
      <c r="F587" s="144"/>
    </row>
    <row r="588" spans="5:6" s="113" customFormat="1">
      <c r="E588" s="143"/>
      <c r="F588" s="144"/>
    </row>
    <row r="589" spans="5:6" s="113" customFormat="1">
      <c r="E589" s="143"/>
      <c r="F589" s="144"/>
    </row>
    <row r="590" spans="5:6" s="113" customFormat="1">
      <c r="E590" s="143"/>
      <c r="F590" s="144"/>
    </row>
    <row r="591" spans="5:6" s="113" customFormat="1">
      <c r="E591" s="143"/>
      <c r="F591" s="144"/>
    </row>
    <row r="592" spans="5:6" s="113" customFormat="1">
      <c r="E592" s="143"/>
      <c r="F592" s="144"/>
    </row>
    <row r="593" spans="5:6" s="113" customFormat="1">
      <c r="E593" s="143"/>
      <c r="F593" s="144"/>
    </row>
    <row r="594" spans="5:6" s="113" customFormat="1">
      <c r="E594" s="143"/>
      <c r="F594" s="144"/>
    </row>
    <row r="595" spans="5:6" s="113" customFormat="1">
      <c r="E595" s="143"/>
      <c r="F595" s="144"/>
    </row>
    <row r="596" spans="5:6" s="113" customFormat="1">
      <c r="E596" s="143"/>
      <c r="F596" s="144"/>
    </row>
    <row r="597" spans="5:6" s="113" customFormat="1">
      <c r="E597" s="143"/>
      <c r="F597" s="144"/>
    </row>
    <row r="598" spans="5:6" s="113" customFormat="1">
      <c r="E598" s="143"/>
      <c r="F598" s="144"/>
    </row>
    <row r="599" spans="5:6" s="113" customFormat="1">
      <c r="E599" s="143"/>
      <c r="F599" s="144"/>
    </row>
    <row r="600" spans="5:6" s="113" customFormat="1">
      <c r="E600" s="143"/>
      <c r="F600" s="144"/>
    </row>
    <row r="601" spans="5:6" s="113" customFormat="1">
      <c r="E601" s="143"/>
      <c r="F601" s="144"/>
    </row>
    <row r="602" spans="5:6" s="113" customFormat="1">
      <c r="E602" s="143"/>
      <c r="F602" s="144"/>
    </row>
    <row r="603" spans="5:6" s="113" customFormat="1">
      <c r="E603" s="143"/>
      <c r="F603" s="144"/>
    </row>
    <row r="604" spans="5:6" s="113" customFormat="1">
      <c r="E604" s="143"/>
      <c r="F604" s="144"/>
    </row>
    <row r="605" spans="5:6" s="113" customFormat="1">
      <c r="E605" s="143"/>
      <c r="F605" s="144"/>
    </row>
    <row r="606" spans="5:6" s="113" customFormat="1">
      <c r="E606" s="143"/>
      <c r="F606" s="144"/>
    </row>
    <row r="607" spans="5:6" s="113" customFormat="1">
      <c r="E607" s="143"/>
      <c r="F607" s="144"/>
    </row>
    <row r="608" spans="5:6" s="113" customFormat="1">
      <c r="E608" s="143"/>
      <c r="F608" s="144"/>
    </row>
    <row r="609" spans="5:6" s="113" customFormat="1">
      <c r="E609" s="143"/>
      <c r="F609" s="144"/>
    </row>
    <row r="610" spans="5:6" s="113" customFormat="1">
      <c r="E610" s="143"/>
      <c r="F610" s="144"/>
    </row>
    <row r="611" spans="5:6" s="113" customFormat="1">
      <c r="E611" s="143"/>
      <c r="F611" s="144"/>
    </row>
    <row r="612" spans="5:6" s="113" customFormat="1">
      <c r="E612" s="143"/>
      <c r="F612" s="144"/>
    </row>
    <row r="613" spans="5:6" s="113" customFormat="1">
      <c r="E613" s="143"/>
      <c r="F613" s="144"/>
    </row>
    <row r="614" spans="5:6" s="113" customFormat="1">
      <c r="E614" s="143"/>
      <c r="F614" s="144"/>
    </row>
    <row r="615" spans="5:6" s="113" customFormat="1">
      <c r="E615" s="143"/>
      <c r="F615" s="144"/>
    </row>
    <row r="616" spans="5:6" s="113" customFormat="1">
      <c r="E616" s="143"/>
      <c r="F616" s="144"/>
    </row>
    <row r="617" spans="5:6" s="113" customFormat="1">
      <c r="E617" s="143"/>
      <c r="F617" s="144"/>
    </row>
    <row r="618" spans="5:6" s="113" customFormat="1">
      <c r="E618" s="143"/>
      <c r="F618" s="144"/>
    </row>
    <row r="619" spans="5:6" s="113" customFormat="1">
      <c r="E619" s="143"/>
      <c r="F619" s="144"/>
    </row>
    <row r="620" spans="5:6" s="113" customFormat="1">
      <c r="E620" s="143"/>
      <c r="F620" s="144"/>
    </row>
    <row r="621" spans="5:6" s="113" customFormat="1">
      <c r="E621" s="143"/>
      <c r="F621" s="144"/>
    </row>
    <row r="622" spans="5:6" s="113" customFormat="1">
      <c r="E622" s="143"/>
      <c r="F622" s="144"/>
    </row>
    <row r="623" spans="5:6" s="113" customFormat="1">
      <c r="E623" s="143"/>
      <c r="F623" s="144"/>
    </row>
    <row r="624" spans="5:6" s="113" customFormat="1">
      <c r="E624" s="143"/>
      <c r="F624" s="144"/>
    </row>
    <row r="625" spans="5:6" s="113" customFormat="1">
      <c r="E625" s="143"/>
      <c r="F625" s="144"/>
    </row>
    <row r="626" spans="5:6" s="113" customFormat="1">
      <c r="E626" s="143"/>
      <c r="F626" s="144"/>
    </row>
    <row r="627" spans="5:6" s="113" customFormat="1">
      <c r="E627" s="143"/>
      <c r="F627" s="144"/>
    </row>
    <row r="628" spans="5:6" s="113" customFormat="1">
      <c r="E628" s="143"/>
      <c r="F628" s="144"/>
    </row>
    <row r="629" spans="5:6" s="113" customFormat="1">
      <c r="E629" s="143"/>
      <c r="F629" s="144"/>
    </row>
    <row r="630" spans="5:6" s="113" customFormat="1">
      <c r="E630" s="143"/>
      <c r="F630" s="144"/>
    </row>
    <row r="631" spans="5:6" s="113" customFormat="1">
      <c r="E631" s="143"/>
      <c r="F631" s="144"/>
    </row>
    <row r="632" spans="5:6" s="113" customFormat="1">
      <c r="E632" s="143"/>
      <c r="F632" s="144"/>
    </row>
    <row r="633" spans="5:6" s="113" customFormat="1">
      <c r="E633" s="143"/>
      <c r="F633" s="144"/>
    </row>
    <row r="634" spans="5:6" s="113" customFormat="1">
      <c r="E634" s="143"/>
      <c r="F634" s="144"/>
    </row>
    <row r="635" spans="5:6" s="113" customFormat="1">
      <c r="E635" s="143"/>
      <c r="F635" s="144"/>
    </row>
    <row r="636" spans="5:6" s="113" customFormat="1">
      <c r="E636" s="143"/>
      <c r="F636" s="144"/>
    </row>
    <row r="637" spans="5:6" s="113" customFormat="1">
      <c r="E637" s="143"/>
      <c r="F637" s="144"/>
    </row>
    <row r="638" spans="5:6" s="113" customFormat="1">
      <c r="E638" s="143"/>
      <c r="F638" s="144"/>
    </row>
    <row r="639" spans="5:6" s="113" customFormat="1">
      <c r="E639" s="143"/>
      <c r="F639" s="144"/>
    </row>
    <row r="640" spans="5:6" s="113" customFormat="1">
      <c r="E640" s="143"/>
      <c r="F640" s="144"/>
    </row>
    <row r="641" spans="5:6" s="113" customFormat="1">
      <c r="E641" s="143"/>
      <c r="F641" s="144"/>
    </row>
    <row r="642" spans="5:6" s="113" customFormat="1">
      <c r="E642" s="143"/>
      <c r="F642" s="144"/>
    </row>
    <row r="643" spans="5:6" s="113" customFormat="1">
      <c r="E643" s="143"/>
      <c r="F643" s="144"/>
    </row>
    <row r="644" spans="5:6" s="113" customFormat="1">
      <c r="E644" s="143"/>
      <c r="F644" s="144"/>
    </row>
    <row r="645" spans="5:6" s="113" customFormat="1">
      <c r="E645" s="143"/>
      <c r="F645" s="144"/>
    </row>
    <row r="646" spans="5:6" s="113" customFormat="1">
      <c r="E646" s="143"/>
      <c r="F646" s="144"/>
    </row>
    <row r="647" spans="5:6" s="113" customFormat="1">
      <c r="E647" s="143"/>
      <c r="F647" s="144"/>
    </row>
    <row r="648" spans="5:6" s="113" customFormat="1">
      <c r="E648" s="143"/>
      <c r="F648" s="144"/>
    </row>
    <row r="649" spans="5:6" s="113" customFormat="1">
      <c r="E649" s="143"/>
      <c r="F649" s="144"/>
    </row>
    <row r="650" spans="5:6" s="113" customFormat="1">
      <c r="E650" s="143"/>
      <c r="F650" s="144"/>
    </row>
    <row r="651" spans="5:6" s="113" customFormat="1">
      <c r="E651" s="143"/>
      <c r="F651" s="144"/>
    </row>
    <row r="652" spans="5:6" s="113" customFormat="1">
      <c r="E652" s="143"/>
      <c r="F652" s="144"/>
    </row>
    <row r="653" spans="5:6" s="113" customFormat="1">
      <c r="E653" s="143"/>
      <c r="F653" s="144"/>
    </row>
    <row r="654" spans="5:6" s="113" customFormat="1">
      <c r="E654" s="143"/>
      <c r="F654" s="144"/>
    </row>
    <row r="655" spans="5:6" s="113" customFormat="1">
      <c r="E655" s="143"/>
      <c r="F655" s="144"/>
    </row>
    <row r="656" spans="5:6" s="113" customFormat="1">
      <c r="E656" s="143"/>
      <c r="F656" s="144"/>
    </row>
    <row r="657" spans="5:6" s="113" customFormat="1">
      <c r="E657" s="143"/>
      <c r="F657" s="144"/>
    </row>
    <row r="658" spans="5:6" s="113" customFormat="1">
      <c r="E658" s="143"/>
      <c r="F658" s="144"/>
    </row>
  </sheetData>
  <mergeCells count="34">
    <mergeCell ref="L27:L29"/>
    <mergeCell ref="L31:L32"/>
    <mergeCell ref="D1:O2"/>
    <mergeCell ref="L4:L9"/>
    <mergeCell ref="L11:L13"/>
    <mergeCell ref="L14:L17"/>
    <mergeCell ref="L18:L22"/>
    <mergeCell ref="L23:L24"/>
    <mergeCell ref="D3:D42"/>
    <mergeCell ref="E3:E10"/>
    <mergeCell ref="E11:E29"/>
    <mergeCell ref="E30:E42"/>
    <mergeCell ref="F67:F69"/>
    <mergeCell ref="F71:F72"/>
    <mergeCell ref="F73:F74"/>
    <mergeCell ref="K3:K13"/>
    <mergeCell ref="K14:K24"/>
    <mergeCell ref="K25:K29"/>
    <mergeCell ref="E43:E53"/>
    <mergeCell ref="E54:E64"/>
    <mergeCell ref="E65:E69"/>
    <mergeCell ref="E70:E74"/>
    <mergeCell ref="F3:F9"/>
    <mergeCell ref="F11:F16"/>
    <mergeCell ref="F17:F19"/>
    <mergeCell ref="F20:F29"/>
    <mergeCell ref="F30:F35"/>
    <mergeCell ref="F36:F38"/>
    <mergeCell ref="F39:F42"/>
    <mergeCell ref="F44:F49"/>
    <mergeCell ref="F51:F53"/>
    <mergeCell ref="F54:F57"/>
    <mergeCell ref="F58:F62"/>
    <mergeCell ref="F63:F64"/>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h K O j U m Y M 0 F W j A A A A 9 Q A A A B I A H A B D b 2 5 m a W c v U G F j a 2 F n Z S 5 4 b W w g o h g A K K A U A A A A A A A A A A A A A A A A A A A A A A A A A A A A h Y + x D o I w G I R f h X S n L c i g 5 K c M r p K Y E I 0 r K R U a 4 c f Q Y n k 3 B x / J V x C j q J v J L X f 3 D X f 3 6 w 3 S s W 2 8 i + q N 7 j A h A e X E U y i 7 U m O V k M E e / S V J B W w L e S o q 5 U 0 w m n g 0 Z U J q a 8 8 x Y 8 4 5 6 h a 0 6 y s W c h 6 w Q 7 b J Z a 3 a g n x g / R / 2 N R p b o F R E w P 4 1 R o R 0 N S m K K A c 2 Z 5 B p / P b h N P f Z / o S w H h o 7 9 E o o 9 H c 5 s N k C e 1 8 Q D 1 B L A w Q U A A I A C A C E o 6 N 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K O j U i i K R 7 g O A A A A E Q A A A B M A H A B G b 3 J t d W x h c y 9 T Z W N 0 a W 9 u M S 5 t I K I Y A C i g F A A A A A A A A A A A A A A A A A A A A A A A A A A A A C t O T S 7 J z M 9 T C I b Q h t Y A U E s B A i 0 A F A A C A A g A h K O j U m Y M 0 F W j A A A A 9 Q A A A B I A A A A A A A A A A A A A A A A A A A A A A E N v b m Z p Z y 9 Q Y W N r Y W d l L n h t b F B L A Q I t A B Q A A g A I A I S j o 1 I P y u m r p A A A A O k A A A A T A A A A A A A A A A A A A A A A A O 8 A A A B b Q 2 9 u d G V u d F 9 U e X B l c 1 0 u e G 1 s U E s B A i 0 A F A A C A A g A h K O j 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F D T N o + Q L K d C v v L 8 3 S v L u R o A A A A A A g A A A A A A E G Y A A A A B A A A g A A A A s j B J 0 F S j j B 2 w K w I x e m 8 F 2 b q M l c J 4 N 2 o j Y U E 8 n g e a c b M A A A A A D o A A A A A C A A A g A A A A x V Q M p 2 d V 8 r L j Z t x w w W O 4 a N X q m P g I 2 G k Q V t C 3 q 1 Z s h k 5 Q A A A A i 4 q B b 8 1 G g 8 O O i 4 a g c + Q m V y T 9 t E a O B 4 2 6 F z P B t b P O 6 i v p v 0 1 L f M P F V 9 z W T k 4 4 F L 2 x I 7 5 4 R O r j y O l z V S B q R X B s Z v 3 o 9 / / N h F a B m V e 5 T V q Q / F Z A A A A A L G P q 7 P r n Q E s A 5 x 9 l X F J + 1 8 V D j b / R p Y 6 1 C s j a 1 J h e I 9 B O s l S k K A H c r y R h e 8 z x d N l g i t E q 4 D M m 5 w + 3 U k I 9 U H E w m g = = < / D a t a M a s h u p > 
</file>

<file path=customXml/itemProps1.xml><?xml version="1.0" encoding="utf-8"?>
<ds:datastoreItem xmlns:ds="http://schemas.openxmlformats.org/officeDocument/2006/customXml" ds:itemID="{FB71D5A0-D0C4-409F-8A82-E072A7C3498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26</vt:i4>
      </vt:variant>
      <vt:variant>
        <vt:lpstr>Intervalli denominati</vt:lpstr>
      </vt:variant>
      <vt:variant>
        <vt:i4>5</vt:i4>
      </vt:variant>
    </vt:vector>
  </HeadingPairs>
  <TitlesOfParts>
    <vt:vector size="31" baseType="lpstr">
      <vt:lpstr>Toolkit manual</vt:lpstr>
      <vt:lpstr>Reserve modified</vt:lpstr>
      <vt:lpstr>Core section Data-Entry</vt:lpstr>
      <vt:lpstr>Specific Section Data-Entry</vt:lpstr>
      <vt:lpstr>Sheet7</vt:lpstr>
      <vt:lpstr>Sheet5</vt:lpstr>
      <vt:lpstr>Main Data</vt:lpstr>
      <vt:lpstr>Modified main pivot</vt:lpstr>
      <vt:lpstr>Specific Data entry</vt:lpstr>
      <vt:lpstr>Core section Data Entry</vt:lpstr>
      <vt:lpstr>Dashboard</vt:lpstr>
      <vt:lpstr>Color code</vt:lpstr>
      <vt:lpstr>Sheet2</vt:lpstr>
      <vt:lpstr>Main Dashboard</vt:lpstr>
      <vt:lpstr>Main Dashboard 2</vt:lpstr>
      <vt:lpstr>Chart elements selection</vt:lpstr>
      <vt:lpstr>Core sedcdction</vt:lpstr>
      <vt:lpstr>Sheet8</vt:lpstr>
      <vt:lpstr>Sheet9</vt:lpstr>
      <vt:lpstr>Sheet1</vt:lpstr>
      <vt:lpstr>trialpivot</vt:lpstr>
      <vt:lpstr>trialaverage</vt:lpstr>
      <vt:lpstr>Sources</vt:lpstr>
      <vt:lpstr>Pivot Control</vt:lpstr>
      <vt:lpstr>General</vt:lpstr>
      <vt:lpstr>Specific</vt:lpstr>
      <vt:lpstr>Average</vt:lpstr>
      <vt:lpstr>'Reserve modified'!Criteri</vt:lpstr>
      <vt:lpstr>gOOD</vt:lpstr>
      <vt:lpstr>Low</vt:lpstr>
      <vt:lpstr>PER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Daugbjerg Signe B. (signeb.daugbjerg)</cp:lastModifiedBy>
  <dcterms:created xsi:type="dcterms:W3CDTF">2021-05-01T23:42:00Z</dcterms:created>
  <dcterms:modified xsi:type="dcterms:W3CDTF">2021-05-31T11:16:51Z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1033-11.2.0.10094</vt:lpwstr>
  </property>
</Properties>
</file>